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160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<sst xmlns="http://schemas.openxmlformats.org/spreadsheetml/2006/main" count="3280" uniqueCount="2084">
  <si>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</si>
  <si>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</si>
  <si>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</si>
  <si>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</si>
  <si>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</si>
  <si>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</si>
  <si>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</si>
  <si>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</si>
  <si>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</si>
  <si>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</si>
  <si>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</si>
  <si>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</si>
  <si>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</si>
  <si>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</si>
  <si>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</si>
  <si>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</si>
  <si>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</si>
  <si>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</si>
  <si>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</si>
  <si>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</si>
  <si>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</si>
  <si>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</si>
  <si>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</si>
  <si>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</si>
  <si>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</si>
  <si>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</si>
  <si>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</si>
  <si>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</si>
  <si>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</si>
  <si>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</si>
  <si>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</si>
  <si>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</si>
  <si>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</si>
  <si>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</si>
  <si>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</si>
  <si>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</si>
  <si>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</si>
  <si>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</si>
  <si>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</si>
  <si>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</si>
  <si>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</si>
  <si>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</si>
  <si>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</si>
  <si>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</si>
  <si>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</si>
  <si>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</si>
  <si>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</si>
  <si>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</si>
  <si>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</si>
  <si>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</si>
  <si>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</si>
  <si>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</si>
  <si>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</si>
  <si>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</si>
  <si>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</si>
  <si>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</si>
  <si>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</si>
  <si>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</si>
  <si>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</si>
  <si>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</si>
  <si>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</si>
  <si>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</si>
  <si>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</si>
  <si>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</si>
  <si>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</si>
  <si>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</si>
  <si>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</si>
  <si>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</si>
  <si>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</si>
  <si>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</si>
  <si>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</si>
  <si>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</si>
  <si>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</si>
  <si>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</si>
  <si>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</si>
  <si>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</si>
  <si>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</si>
  <si>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</si>
  <si>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</si>
  <si>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</si>
  <si>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</si>
  <si>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</si>
  <si>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</si>
  <si>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</si>
  <si>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</si>
  <si>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</si>
  <si>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</si>
  <si>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</si>
  <si>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</si>
  <si>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</si>
  <si>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</si>
  <si>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</si>
  <si>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</si>
  <si>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</si>
  <si>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</si>
  <si>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</si>
  <si>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</si>
  <si>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</si>
  <si>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</si>
  <si>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</si>
  <si>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</si>
  <si>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</si>
  <si>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</si>
  <si>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</si>
  <si>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</si>
  <si>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</si>
  <si>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</si>
  <si>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</si>
  <si>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</si>
  <si>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</si>
  <si>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</si>
  <si>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</si>
  <si>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</si>
  <si>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</si>
  <si>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</si>
  <si>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</si>
  <si>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</si>
  <si>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</si>
  <si>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</si>
  <si>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</si>
  <si>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</si>
  <si>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</si>
  <si>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</si>
  <si>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</si>
  <si>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</si>
  <si>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</si>
  <si>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</si>
  <si>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</si>
  <si>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</si>
  <si>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</si>
  <si>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</si>
  <si>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</si>
  <si>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</si>
  <si>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</si>
  <si>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</si>
  <si>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</si>
  <si>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</si>
  <si>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</si>
  <si>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</si>
  <si>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</si>
  <si>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</si>
  <si>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</si>
  <si>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</si>
  <si>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</si>
  <si>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</si>
  <si>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</si>
  <si>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</si>
  <si>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</si>
  <si>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</si>
  <si>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</si>
  <si>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</si>
  <si>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</si>
  <si>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</si>
  <si>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</si>
  <si>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</si>
  <si>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</si>
  <si>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</si>
  <si>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</si>
  <si>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</si>
  <si>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</si>
  <si>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</si>
  <si>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</si>
  <si>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</si>
  <si>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</si>
  <si>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</si>
  <si>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</si>
  <si>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</si>
  <si>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</si>
  <si>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</si>
  <si>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</si>
  <si>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</si>
  <si>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</si>
  <si>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</si>
  <si>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</si>
  <si>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</si>
  <si>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</si>
  <si>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</si>
  <si>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</si>
  <si>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</si>
  <si>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</si>
  <si>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</si>
  <si>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</si>
  <si>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</si>
  <si>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</si>
  <si>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</si>
  <si>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</si>
  <si>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</si>
  <si>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</si>
  <si>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</si>
  <si>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</si>
  <si>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</si>
  <si>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</si>
  <si>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</si>
  <si>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</si>
  <si>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</si>
  <si>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</si>
  <si>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</si>
  <si>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</si>
  <si>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</si>
  <si>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</si>
  <si>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</si>
  <si>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</si>
  <si>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</si>
  <si>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</si>
  <si>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</si>
  <si>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</si>
  <si>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</si>
  <si>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</si>
  <si>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</si>
  <si>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</si>
  <si>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</si>
  <si>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</si>
  <si>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</si>
  <si>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</si>
  <si>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</si>
  <si>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</si>
  <si>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</si>
  <si>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</si>
  <si>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</si>
  <si>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</si>
  <si>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</si>
  <si>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</si>
  <si>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</si>
  <si>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</si>
  <si>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</si>
  <si>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</si>
  <si>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</si>
  <si>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</si>
  <si>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</si>
  <si>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</si>
  <si>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</si>
  <si>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</si>
  <si>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</si>
  <si>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</si>
  <si>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</si>
  <si>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</si>
  <si>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</si>
  <si>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</si>
  <si>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</si>
  <si>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</si>
  <si>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</si>
  <si>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</si>
  <si>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</si>
  <si>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</si>
  <si>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</si>
  <si>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</si>
  <si>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</si>
  <si>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</si>
  <si>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</si>
  <si>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</si>
  <si>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</si>
  <si>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</si>
  <si>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</si>
  <si>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</si>
  <si>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</si>
  <si>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</si>
  <si>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</si>
  <si>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</si>
  <si>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</si>
  <si>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</si>
  <si>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</si>
  <si>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</si>
  <si>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</si>
  <si>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</si>
  <si>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</si>
  <si>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</si>
  <si>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</si>
  <si>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</si>
  <si>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</si>
  <si>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</si>
  <si>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</si>
  <si>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</si>
  <si>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</si>
  <si>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</si>
  <si>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</si>
  <si>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</si>
  <si>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</si>
  <si>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</si>
  <si>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</si>
  <si>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</si>
  <si>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</si>
  <si>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</si>
  <si>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</si>
  <si>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</si>
  <si>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</si>
  <si>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</si>
  <si>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</si>
  <si>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</si>
  <si>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</si>
  <si>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</si>
  <si>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</si>
  <si>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</si>
  <si>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</si>
  <si>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</si>
  <si>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</si>
  <si>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</si>
  <si>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</si>
  <si>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</si>
  <si>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</si>
  <si>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</si>
  <si>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</si>
  <si>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</si>
  <si>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</si>
  <si>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</si>
  <si>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</si>
  <si>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</si>
  <si>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</si>
  <si>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</si>
  <si>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</si>
  <si>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</si>
  <si>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</si>
  <si>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</si>
  <si>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</si>
  <si>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</si>
  <si>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</si>
  <si>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</si>
  <si>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</si>
  <si>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</si>
  <si>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</si>
  <si>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</si>
  <si>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</si>
  <si>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</si>
  <si>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</si>
  <si>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</si>
  <si>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</si>
  <si>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</si>
  <si>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</si>
  <si>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</si>
  <si>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</si>
  <si>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</si>
  <si>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</si>
  <si>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</si>
  <si>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</si>
  <si>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</si>
  <si>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</si>
  <si>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</si>
  <si>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</si>
  <si>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</si>
  <si>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</si>
  <si>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</si>
  <si>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</si>
  <si>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</si>
  <si>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</si>
  <si>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</si>
  <si>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</si>
  <si>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</si>
  <si>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</si>
  <si>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</si>
  <si>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</si>
  <si>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</si>
  <si>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</si>
  <si>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</si>
  <si>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</si>
  <si>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</si>
  <si>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</si>
  <si>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</si>
  <si>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</si>
  <si>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</si>
  <si>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</si>
  <si>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</si>
  <si>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</si>
  <si>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</si>
  <si>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</si>
  <si>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</si>
  <si>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</si>
  <si>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</si>
  <si>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</si>
  <si>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</si>
  <si>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</si>
  <si>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</si>
  <si>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</si>
  <si>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</si>
  <si>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</si>
  <si>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</si>
  <si>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</si>
  <si>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</si>
  <si>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</si>
  <si>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</si>
  <si>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</si>
  <si>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</si>
  <si>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</si>
  <si>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</si>
  <si>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</si>
  <si>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</si>
  <si>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</si>
  <si>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</si>
  <si>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</si>
  <si>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</si>
  <si>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</si>
  <si>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</si>
  <si>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</si>
  <si>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</si>
  <si>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</si>
  <si>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</si>
  <si>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</si>
  <si>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</si>
  <si>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</si>
  <si>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</si>
  <si>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</si>
  <si>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</si>
  <si>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</si>
  <si>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</si>
  <si>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</si>
  <si>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</si>
  <si>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</si>
  <si>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</si>
  <si>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</si>
  <si>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</si>
  <si>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</si>
  <si>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</si>
  <si>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</si>
  <si>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</si>
  <si>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</si>
  <si>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</si>
  <si>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</si>
  <si>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</si>
  <si>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</si>
  <si>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</si>
  <si>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</si>
  <si>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</si>
  <si>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</si>
  <si>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</si>
  <si>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</si>
  <si>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</si>
  <si>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</si>
  <si>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</si>
  <si>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</si>
  <si>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</si>
  <si>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</si>
  <si>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</si>
  <si>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</si>
  <si>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</si>
  <si>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</si>
  <si>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</si>
  <si>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</si>
  <si>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</si>
  <si>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</si>
  <si>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</si>
  <si>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</si>
  <si>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</si>
  <si>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</si>
  <si>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</si>
  <si>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</si>
  <si>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</si>
  <si>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</si>
  <si>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</si>
  <si>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</si>
  <si>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</si>
  <si>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</si>
  <si>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</si>
  <si>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</si>
  <si>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</si>
  <si>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</si>
  <si>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</si>
  <si>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</si>
  <si>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</si>
  <si>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</si>
  <si>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</si>
  <si>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</si>
  <si>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</si>
  <si>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</si>
  <si>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</si>
  <si>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</si>
  <si>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</si>
  <si>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</si>
  <si>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</si>
  <si>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</si>
  <si>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</si>
  <si>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</si>
  <si>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</si>
  <si>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</si>
  <si>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</si>
  <si>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</si>
  <si>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</si>
  <si>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</si>
  <si>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</si>
  <si>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</si>
  <si>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</si>
  <si>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</si>
  <si>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</si>
  <si>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</si>
  <si>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</si>
  <si>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</si>
  <si>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</si>
  <si>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</si>
  <si>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</si>
  <si>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</si>
  <si>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</si>
  <si>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</si>
  <si>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</si>
  <si>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</si>
  <si>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</si>
  <si>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</si>
  <si>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</si>
  <si>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</si>
  <si>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</si>
  <si>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</si>
  <si>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</si>
  <si>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</si>
  <si>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</si>
  <si>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</si>
  <si>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</si>
  <si>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</si>
  <si>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</si>
  <si>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</si>
  <si>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</si>
  <si>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</si>
  <si>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</si>
  <si>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</si>
  <si>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</si>
  <si>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</si>
  <si>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</si>
  <si>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</si>
  <si>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</si>
  <si>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</si>
  <si>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</si>
  <si>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</si>
  <si>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</si>
  <si>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</si>
  <si>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</si>
  <si>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</si>
  <si>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</si>
  <si>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</si>
  <si>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</si>
  <si>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</si>
  <si>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</si>
  <si>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</si>
  <si>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</si>
  <si>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</si>
  <si>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</si>
  <si>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</si>
  <si>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</si>
  <si>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</si>
  <si>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</si>
  <si>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</si>
  <si>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</si>
  <si>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</si>
  <si>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</si>
  <si>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</si>
  <si>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</si>
  <si>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</si>
  <si>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</si>
  <si>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</si>
  <si>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</si>
  <si>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</si>
  <si>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</si>
  <si>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</si>
  <si>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</si>
  <si>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</si>
  <si>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</si>
  <si>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</si>
  <si>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</si>
  <si>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</si>
  <si>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</si>
  <si>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</si>
  <si>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</si>
  <si>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</si>
  <si>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</si>
  <si>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</si>
  <si>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</si>
  <si>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</si>
  <si>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</si>
  <si>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</si>
  <si>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</si>
  <si>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</si>
  <si>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</si>
  <si>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</si>
  <si>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</si>
  <si>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</si>
  <si>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</si>
  <si>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</si>
  <si>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</si>
  <si>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</si>
  <si>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</si>
  <si>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</si>
  <si>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</si>
  <si>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</si>
  <si>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</si>
  <si>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</si>
  <si>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</si>
  <si>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</si>
  <si>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</si>
  <si>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</si>
  <si>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</si>
  <si>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</si>
  <si>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</si>
  <si>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</si>
  <si>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</si>
  <si>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</si>
  <si>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</si>
  <si>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</si>
  <si>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</si>
  <si>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</si>
  <si>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</si>
  <si>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</si>
  <si>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</si>
  <si>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</si>
  <si>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</si>
  <si>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</si>
  <si>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</si>
  <si>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</si>
  <si>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</si>
  <si>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</si>
  <si>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</si>
  <si>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</si>
  <si>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</si>
  <si>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</si>
  <si>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</si>
  <si>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</si>
  <si>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</si>
  <si>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</si>
  <si>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</si>
  <si>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</si>
  <si>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</si>
  <si>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</si>
  <si>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</si>
  <si>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</si>
  <si>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</si>
  <si>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</si>
  <si>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</si>
  <si>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</si>
  <si>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</si>
  <si>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</si>
  <si>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</si>
  <si>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</si>
  <si>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</si>
  <si>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</si>
  <si>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</si>
  <si>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</si>
  <si>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</si>
  <si>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</si>
  <si>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</si>
  <si>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</si>
  <si>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</si>
  <si>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</si>
  <si>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</si>
  <si>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</si>
  <si>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</si>
  <si>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</si>
  <si>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</si>
  <si>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</si>
  <si>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</si>
  <si>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</si>
  <si>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</si>
  <si>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</si>
  <si>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</si>
  <si>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</si>
  <si>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</si>
  <si>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</si>
  <si>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</si>
  <si>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</si>
  <si>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</si>
  <si>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</si>
  <si>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</si>
  <si>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</si>
  <si>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</si>
  <si>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</si>
  <si>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</si>
  <si>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</si>
  <si>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</si>
  <si>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</si>
  <si>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</si>
  <si>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</si>
  <si>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</si>
  <si>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</si>
  <si>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</si>
  <si>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</si>
  <si>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</si>
  <si>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</si>
  <si>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</si>
  <si>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</si>
  <si>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</si>
  <si>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</si>
  <si>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</si>
  <si>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</si>
  <si>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</si>
  <si>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</si>
  <si>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</si>
  <si>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</si>
  <si>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</si>
  <si>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</si>
  <si>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</si>
  <si>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</si>
  <si>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</si>
  <si>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</si>
  <si>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</si>
  <si>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</si>
  <si>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</si>
  <si>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</si>
  <si>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</si>
  <si>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</si>
  <si>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</si>
  <si>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</si>
  <si>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</si>
  <si>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</si>
  <si>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</si>
  <si>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</si>
  <si>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</si>
  <si>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</si>
  <si>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</si>
  <si>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</si>
  <si>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</si>
  <si>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</si>
  <si>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</si>
  <si>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</si>
  <si>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</si>
  <si>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</si>
  <si>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</si>
  <si>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</si>
  <si>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</si>
  <si>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</si>
  <si>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</si>
  <si>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</si>
  <si>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</si>
  <si>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</si>
  <si>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</si>
  <si>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</si>
  <si>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</si>
  <si>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</si>
  <si>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</si>
  <si>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</si>
  <si>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</si>
  <si>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</si>
  <si>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</si>
  <si>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</si>
  <si>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</si>
  <si>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</si>
  <si>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</si>
  <si>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</si>
  <si>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</si>
  <si>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</si>
  <si>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</si>
  <si>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</si>
  <si>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</si>
  <si>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</si>
  <si>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</si>
  <si>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</si>
  <si>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</si>
  <si>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</si>
  <si>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</si>
  <si>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</si>
  <si>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</si>
  <si>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</si>
  <si>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</si>
  <si>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</si>
  <si>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</si>
  <si>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</si>
  <si>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</si>
  <si>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</si>
  <si>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</si>
  <si>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</si>
  <si>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</si>
  <si>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</si>
  <si>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</si>
  <si>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</si>
  <si>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</si>
  <si>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</si>
  <si>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</si>
  <si>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</si>
  <si>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</si>
  <si>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</si>
  <si>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</si>
  <si>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</si>
  <si>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</si>
  <si>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</si>
  <si>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</si>
  <si>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</si>
  <si>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</si>
  <si>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</si>
  <si>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</si>
  <si>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</si>
  <si>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</si>
  <si>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</si>
  <si>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</si>
  <si>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</si>
  <si>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</si>
  <si>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</si>
  <si>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</si>
  <si>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</si>
  <si>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</si>
  <si>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</si>
  <si>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</si>
  <si>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</si>
  <si>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</si>
  <si>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</si>
  <si>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</si>
  <si>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</si>
  <si>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</si>
  <si>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</si>
  <si>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</si>
  <si>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</si>
  <si>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</si>
  <si>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</si>
  <si>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</si>
  <si>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</si>
  <si>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</si>
  <si>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</si>
  <si>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</si>
  <si>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</si>
  <si>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</si>
  <si>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</si>
  <si>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</si>
  <si>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</si>
  <si>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</si>
  <si>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</si>
  <si>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</si>
  <si>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</si>
  <si>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</si>
  <si>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</si>
  <si>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</si>
  <si>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</si>
  <si>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</si>
  <si>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</si>
  <si>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</si>
  <si>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</si>
  <si>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</si>
  <si>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</si>
  <si>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</si>
  <si>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</si>
  <si>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</si>
  <si>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</si>
  <si>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</si>
  <si>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</si>
  <si>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</si>
  <si>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</si>
  <si>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</si>
  <si>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</si>
  <si>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</si>
  <si>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</si>
  <si>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</si>
  <si>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</si>
  <si>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</si>
  <si>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</si>
  <si>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</si>
  <si>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</si>
  <si>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</si>
  <si>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</si>
  <si>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</si>
  <si>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</si>
  <si>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</si>
  <si>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</si>
  <si>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</si>
  <si>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</si>
  <si>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</si>
  <si>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</si>
  <si>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</si>
  <si>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</si>
  <si>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</si>
  <si>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</si>
  <si>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</si>
  <si>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</si>
  <si>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</si>
  <si>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</si>
  <si>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</si>
  <si>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</si>
  <si>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</si>
  <si>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</si>
  <si>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</si>
  <si>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</si>
  <si>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</si>
  <si>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</si>
  <si>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</si>
  <si>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</si>
  <si>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</si>
  <si>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</si>
  <si>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</si>
  <si>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</si>
  <si>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</si>
  <si>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</si>
  <si>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</si>
  <si>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</si>
  <si>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</si>
  <si>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</si>
  <si>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</si>
  <si>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</si>
  <si>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</si>
  <si>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</si>
  <si>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</si>
  <si>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</si>
  <si>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</si>
  <si>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</si>
  <si>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</si>
  <si>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</si>
  <si>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</si>
  <si>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</si>
  <si>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</si>
  <si>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</si>
  <si>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</si>
  <si>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</si>
  <si>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</si>
  <si>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</si>
  <si>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</si>
  <si>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</si>
  <si>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</si>
  <si>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</si>
  <si>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</si>
  <si>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</si>
  <si>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</si>
  <si>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</si>
  <si>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</si>
  <si>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</si>
  <si>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</si>
  <si>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</si>
  <si>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</si>
  <si>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</si>
  <si>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</si>
  <si>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</si>
  <si>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</si>
  <si>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</si>
  <si>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</si>
  <si>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</si>
  <si>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</si>
  <si>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</si>
  <si>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</si>
  <si>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</si>
  <si>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</si>
  <si>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</si>
  <si>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</si>
  <si>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</si>
  <si>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</si>
  <si>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</si>
  <si>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</si>
  <si>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</si>
  <si>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</si>
  <si>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</si>
  <si>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</si>
  <si>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</si>
  <si>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</si>
  <si>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</si>
  <si>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</si>
  <si>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</si>
  <si>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</si>
  <si>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</si>
  <si>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</si>
  <si>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</si>
  <si>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</si>
  <si>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</si>
  <si>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</si>
  <si>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</si>
  <si>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</si>
  <si>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</si>
  <si>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</si>
  <si>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</si>
  <si>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</si>
  <si>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</si>
  <si>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</si>
  <si>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</si>
  <si>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</si>
  <si>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</si>
  <si>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</si>
  <si>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</si>
  <si>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</si>
  <si>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</si>
  <si>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</si>
  <si>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</si>
  <si>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</si>
  <si>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</si>
  <si>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</si>
  <si>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</si>
  <si>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</si>
  <si>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</si>
  <si>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</si>
  <si>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</si>
  <si>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</si>
  <si>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</si>
  <si>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</si>
  <si>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</si>
  <si>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</si>
  <si>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</si>
  <si>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</si>
  <si>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</si>
  <si>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</si>
  <si>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</si>
  <si>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</si>
  <si>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</si>
  <si>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</si>
  <si>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</si>
  <si>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</si>
  <si>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</si>
  <si>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</si>
  <si>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</si>
  <si>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</si>
  <si>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</si>
  <si>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</si>
  <si>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</si>
  <si>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</si>
  <si>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</si>
  <si>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</si>
  <si>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</si>
  <si>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</si>
  <si>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</si>
  <si>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</si>
  <si>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</si>
  <si>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</si>
  <si>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</si>
  <si>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</si>
  <si>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</si>
  <si>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</si>
  <si>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</si>
  <si>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</si>
  <si>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</si>
  <si>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</si>
  <si>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</si>
  <si>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</si>
  <si>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</si>
  <si>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</si>
  <si>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</si>
  <si>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</si>
  <si>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</si>
  <si>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</si>
  <si>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</si>
  <si>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</si>
  <si>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</si>
  <si>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</si>
  <si>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</si>
  <si>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</si>
  <si>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</si>
  <si>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</si>
  <si>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</si>
  <si>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</si>
  <si>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</si>
  <si>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</si>
  <si>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</si>
  <si>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</si>
  <si>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</si>
  <si>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</si>
  <si>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</si>
  <si>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</si>
  <si>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</si>
  <si>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</si>
  <si>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</si>
  <si>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</si>
  <si>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</si>
  <si>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</si>
  <si>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</si>
  <si>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</si>
  <si>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</si>
  <si>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</si>
  <si>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</si>
  <si>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</si>
  <si>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</si>
  <si>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</si>
  <si>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</si>
  <si>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</si>
  <si>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</si>
  <si>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</si>
  <si>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</si>
  <si>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</si>
  <si>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</si>
  <si>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</si>
  <si>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</si>
  <si>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</si>
  <si>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</si>
  <si>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</si>
  <si>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</si>
  <si>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</si>
  <si>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</si>
  <si>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</si>
  <si>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</si>
  <si>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</si>
  <si>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</si>
  <si>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</si>
  <si>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</si>
  <si>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</si>
  <si>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</si>
  <si>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</si>
  <si>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</si>
  <si>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</si>
  <si>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</si>
  <si>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</si>
  <si>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</si>
  <si>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</si>
  <si>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</si>
  <si>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</si>
  <si>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</si>
  <si>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</si>
  <si>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</si>
  <si>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</si>
  <si>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</si>
  <si>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</si>
  <si>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</si>
  <si>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</si>
  <si>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</si>
  <si>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</si>
  <si>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</si>
  <si>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</si>
  <si>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</si>
  <si>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</si>
  <si>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</si>
  <si>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</si>
  <si>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</si>
  <si>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</si>
  <si>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</si>
  <si>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</si>
  <si>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</si>
  <si>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</si>
  <si>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</si>
  <si>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</si>
  <si>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</si>
  <si>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</si>
  <si>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</si>
  <si>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</si>
  <si>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</si>
  <si>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</si>
  <si>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</si>
  <si>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</si>
  <si>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</si>
  <si>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</si>
  <si>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</si>
  <si>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</si>
  <si>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</si>
  <si>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</si>
  <si>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</si>
  <si>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</si>
  <si>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</si>
  <si>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</si>
  <si>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</si>
  <si>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</si>
  <si>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</si>
  <si>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</si>
  <si>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</si>
  <si>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</si>
  <si>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</si>
  <si>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</si>
  <si>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</si>
  <si>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</si>
  <si>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</si>
  <si>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</si>
  <si>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</si>
  <si>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</si>
  <si>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</si>
  <si>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</si>
  <si>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</si>
  <si>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</si>
  <si>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</si>
  <si>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</si>
  <si>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</si>
  <si>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</si>
  <si>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</si>
  <si>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</si>
  <si>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</si>
  <si>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</si>
  <si>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</si>
  <si>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</si>
  <si>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</si>
  <si>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</si>
  <si>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</si>
  <si>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</si>
  <si>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</si>
  <si>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</si>
  <si>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</si>
  <si>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</si>
  <si>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</si>
  <si>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</si>
  <si>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</si>
  <si>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</si>
  <si>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</si>
  <si>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</si>
  <si>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</si>
  <si>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</si>
  <si>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</si>
  <si>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</si>
  <si>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</si>
  <si>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</si>
  <si>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</si>
  <si>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</si>
  <si>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</si>
  <si>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</si>
  <si>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</si>
  <si>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</si>
  <si>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</si>
  <si>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</si>
  <si>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</si>
  <si>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</si>
  <si>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</si>
  <si>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</si>
  <si>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</si>
  <si>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</si>
  <si>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</si>
  <si>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</si>
  <si>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</si>
  <si>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</si>
  <si>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</si>
  <si>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</si>
  <si>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</si>
  <si>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</si>
  <si>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</si>
  <si>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</si>
  <si>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</si>
  <si>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</si>
  <si>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</si>
  <si>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</si>
  <si>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</si>
  <si>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</si>
  <si>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</si>
  <si>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</si>
  <si>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</si>
  <si>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</si>
  <si>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</si>
  <si>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</si>
  <si>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</si>
  <si>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</si>
  <si>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</si>
  <si>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</si>
  <si>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</si>
  <si>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</si>
  <si>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</si>
  <si>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</si>
  <si>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</si>
  <si>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</si>
  <si>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</si>
  <si>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</si>
  <si>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</si>
  <si>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</si>
  <si>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</si>
  <si>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</si>
  <si>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</si>
  <si>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</si>
  <si>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</si>
  <si>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</si>
  <si>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</si>
  <si>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</si>
  <si>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</si>
  <si>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</si>
  <si>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</si>
  <si>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</si>
  <si>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</si>
  <si>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</si>
  <si>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</si>
  <si>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</si>
  <si>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</si>
  <si>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</si>
  <si>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</si>
  <si>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</si>
  <si>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</si>
  <si>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</si>
  <si>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</si>
  <si>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</si>
  <si>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</si>
  <si>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</si>
  <si>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</si>
  <si>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</si>
  <si>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</si>
  <si>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</si>
  <si>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</si>
  <si>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</si>
  <si>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</si>
  <si>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</si>
  <si>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</si>
  <si>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</si>
  <si>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</si>
  <si>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</si>
  <si>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</si>
  <si>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</si>
  <si>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</si>
  <si>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</si>
  <si>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</si>
  <si>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</si>
  <si>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</si>
  <si>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</si>
  <si>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</si>
  <si>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</si>
  <si>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</si>
  <si>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</si>
  <si>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</si>
  <si>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</si>
  <si>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</si>
  <si>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</si>
  <si>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</si>
  <si>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</si>
  <si>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</si>
  <si>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</si>
  <si>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</si>
  <si>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</si>
  <si>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</si>
  <si>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</si>
  <si>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</si>
  <si>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</si>
  <si>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</si>
  <si>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</si>
  <si>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</si>
  <si>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</si>
  <si>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</si>
  <si>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</si>
  <si>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</si>
  <si>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</si>
  <si>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</si>
  <si>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</si>
  <si>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</si>
  <si>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</si>
  <si>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</si>
  <si>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</si>
  <si>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</si>
  <si>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</si>
  <si>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</si>
  <si>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</si>
  <si>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</si>
  <si>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</si>
  <si>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</si>
  <si>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</si>
  <si>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</si>
  <si>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</si>
  <si>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</si>
  <si>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</si>
  <si>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</si>
  <si>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</si>
  <si>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</si>
  <si>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</si>
  <si>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</si>
  <si>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</si>
  <si>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</si>
  <si>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</si>
  <si>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</si>
  <si>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</si>
  <si>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</si>
  <si>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</si>
  <si>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</si>
  <si>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</si>
  <si>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</si>
  <si>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</si>
  <si>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</si>
  <si>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</si>
  <si>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</si>
  <si>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</si>
  <si>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</si>
  <si>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</si>
  <si>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</si>
  <si>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</si>
  <si>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</si>
  <si>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</si>
  <si>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</si>
  <si>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</si>
  <si>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</si>
  <si>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</si>
  <si>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</si>
  <si>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</si>
  <si>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</si>
  <si>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</si>
  <si>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</si>
  <si>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</si>
  <si>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</si>
  <si>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</si>
  <si>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</si>
  <si>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</si>
  <si>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</si>
  <si>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</si>
  <si>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</si>
  <si>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</si>
  <si>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</si>
  <si>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</si>
  <si>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</si>
  <si>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</si>
  <si>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</si>
  <si>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</si>
  <si>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</si>
  <si>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</si>
  <si>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</si>
  <si>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</si>
  <si>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</si>
  <si>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</si>
  <si>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</si>
  <si>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</si>
  <si>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</si>
  <si>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</si>
  <si>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</si>
  <si>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</si>
  <si>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</si>
  <si>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</si>
  <si>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</si>
  <si>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</si>
  <si>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</si>
  <si>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</si>
  <si>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</si>
  <si>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</si>
  <si>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</si>
  <si>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</si>
  <si>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</si>
  <si>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</si>
  <si>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</si>
  <si>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</si>
  <si>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</si>
  <si>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</si>
  <si>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</si>
  <si>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</si>
  <si>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</si>
  <si>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</si>
  <si>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</si>
  <si>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</si>
  <si>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</si>
  <si>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</si>
  <si>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</si>
  <si>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</si>
  <si>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</si>
  <si>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</si>
  <si>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</si>
  <si>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</si>
  <si>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</si>
  <si>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</si>
  <si>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</si>
  <si>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</si>
  <si>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</si>
  <si>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</si>
  <si>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</si>
  <si>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</si>
  <si>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</si>
  <si>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</si>
  <si>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</si>
  <si>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</si>
  <si>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</si>
  <si>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</si>
  <si>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</si>
  <si>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</si>
  <si>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</si>
  <si>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</si>
  <si>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</si>
  <si>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</si>
  <si>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</si>
  <si>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</si>
  <si>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</si>
  <si>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</si>
  <si>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</si>
  <si>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</si>
  <si>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</si>
  <si>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</si>
  <si>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</si>
  <si>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</si>
  <si>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</si>
  <si>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</si>
  <si>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</si>
  <si>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</si>
  <si>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</si>
  <si>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</si>
  <si>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</si>
  <si>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</si>
  <si>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</si>
  <si>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</si>
  <si>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</si>
  <si>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</si>
  <si>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</si>
  <si>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</si>
  <si>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</si>
  <si>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</si>
  <si>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</si>
  <si>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</si>
  <si>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</si>
  <si>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</si>
  <si>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</si>
  <si>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</si>
  <si>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</si>
  <si>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</si>
  <si>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</si>
  <si>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</si>
  <si>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</si>
  <si>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</si>
  <si>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</si>
  <si>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</si>
  <si>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</si>
  <si>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</si>
  <si>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</si>
  <si>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</si>
  <si>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</si>
  <si>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</si>
  <si>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</si>
  <si>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</si>
  <si>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</si>
  <si>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</si>
  <si>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</si>
  <si>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</si>
  <si>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</si>
  <si>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</si>
  <si>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</si>
  <si>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</si>
  <si>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</si>
  <si>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</si>
  <si>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</si>
  <si>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</si>
  <si>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</si>
  <si>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</si>
  <si>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</si>
  <si>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</si>
  <si>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</si>
  <si>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</si>
  <si>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</si>
  <si>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</si>
  <si>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</si>
  <si>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</si>
  <si>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</si>
  <si>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</si>
  <si>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</si>
  <si>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</si>
  <si>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</si>
  <si>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</si>
  <si>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</si>
  <si>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</si>
  <si>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</si>
  <si>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</si>
  <si>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</si>
  <si>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</si>
  <si>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</si>
  <si>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</si>
  <si>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</si>
  <si>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</si>
  <si>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</si>
  <si>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</si>
  <si>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</si>
  <si>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</si>
  <si>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</si>
  <si>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</si>
  <si>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</si>
  <si>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</si>
  <si>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</si>
  <si>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</si>
  <si>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</si>
  <si>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</si>
  <si>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</si>
  <si>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</si>
  <si>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</si>
  <si>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</si>
  <si>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</si>
  <si>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</si>
  <si>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</si>
  <si>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</si>
  <si>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</si>
  <si>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</si>
  <si>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</si>
  <si>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</si>
  <si>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</si>
  <si>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</si>
  <si>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</si>
  <si>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</si>
  <si>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</si>
  <si>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</si>
  <si>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</si>
  <si>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</si>
  <si>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</si>
  <si>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</si>
  <si>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</si>
  <si>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</si>
  <si>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</si>
  <si>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</si>
  <si>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</si>
  <si>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</si>
  <si>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</si>
  <si>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</si>
  <si>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</si>
  <si>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</si>
  <si>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</si>
  <si>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</si>
  <si>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</si>
  <si>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</si>
  <si>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</si>
  <si>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</si>
  <si>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</si>
  <si>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</si>
  <si>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</si>
  <si>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</si>
  <si>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</si>
  <si>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</si>
  <si>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</si>
  <si>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</si>
  <si>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</si>
  <si>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</si>
  <si>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</si>
  <si>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</si>
  <si>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</si>
  <si>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</si>
  <si>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</si>
  <si>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</si>
  <si>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</si>
  <si>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</si>
  <si>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</si>
  <si>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</si>
  <si>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</si>
  <si>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</si>
  <si>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</si>
  <si>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</si>
  <si>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</si>
  <si>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</si>
  <si>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</si>
  <si>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</si>
  <si>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</si>
  <si>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</si>
  <si>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</si>
  <si>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</si>
  <si>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</si>
  <si>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</si>
  <si>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</si>
  <si>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</si>
  <si>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</si>
  <si>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</si>
  <si>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</si>
  <si>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</si>
  <si>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</si>
  <si>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</si>
  <si>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</si>
  <si>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</si>
  <si>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</si>
  <si>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</si>
  <si>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</si>
  <si>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</si>
  <si>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</si>
  <si>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</si>
  <si>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</si>
  <si>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</si>
  <si>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</si>
  <si>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</si>
  <si>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</si>
  <si>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</si>
  <si>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</si>
  <si>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</si>
  <si>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</si>
  <si>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</si>
  <si>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</si>
  <si>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</si>
  <si>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</si>
  <si>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</si>
  <si>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</si>
  <si>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</si>
  <si>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</si>
  <si>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</si>
  <si>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</si>
  <si>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</si>
  <si>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</si>
  <si>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</si>
  <si>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</si>
  <si>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</si>
  <si>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</si>
  <si>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</si>
  <si>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</si>
  <si>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</si>
  <si>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</si>
  <si>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</si>
  <si>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</si>
  <si>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</si>
  <si>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</si>
  <si>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</si>
  <si>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</si>
  <si>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</si>
  <si>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</si>
  <si>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</si>
  <si>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</si>
  <si>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</si>
  <si>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</si>
  <si>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</si>
  <si>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</si>
  <si>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</si>
  <si>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</si>
  <si>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</si>
  <si>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</si>
  <si>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</si>
  <si>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</si>
  <si>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</si>
  <si>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</si>
  <si>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</si>
  <si>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</si>
  <si>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</si>
  <si>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</si>
  <si>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</si>
  <si>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</si>
  <si>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</si>
  <si>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</si>
  <si>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</si>
  <si>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</si>
  <si>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</si>
  <si>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</si>
  <si>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</si>
  <si>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</si>
  <si>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</si>
  <si>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</si>
  <si>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</si>
  <si>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</si>
  <si>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</si>
  <si>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</si>
  <si>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</si>
  <si>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</si>
  <si>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</si>
  <si>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</si>
  <si>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</si>
  <si>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</si>
  <si>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</si>
  <si>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</si>
  <si>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</si>
  <si>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</si>
  <si>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</si>
  <si>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</si>
  <si>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</si>
  <si>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</si>
  <si>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</si>
  <si>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</si>
  <si>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</si>
  <si>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</si>
  <si>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</si>
  <si>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</si>
  <si>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</si>
  <si>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</si>
  <si>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</si>
  <si>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</si>
  <si>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</si>
  <si>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</si>
  <si>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</si>
  <si>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</si>
  <si>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</si>
  <si>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</si>
  <si>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</si>
  <si>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</si>
  <si>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</si>
  <si>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</si>
  <si>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</si>
  <si>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</si>
  <si>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</si>
  <si>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</si>
  <si>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</si>
  <si>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</si>
  <si>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</si>
  <si>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</si>
  <si>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</si>
  <si>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</si>
  <si>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</si>
  <si>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</si>
  <si>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</si>
  <si>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</si>
  <si>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</si>
  <si>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</si>
  <si>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</si>
  <si>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</si>
  <si>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</si>
  <si>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</si>
  <si>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</si>
  <si>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</si>
  <si>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</si>
  <si>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</si>
  <si>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</si>
  <si>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</si>
  <si>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</si>
  <si>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</si>
  <si>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</si>
  <si>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</si>
  <si>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</si>
  <si>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</si>
  <si>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</si>
  <si>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</si>
  <si>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</si>
  <si>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</si>
  <si>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</si>
  <si>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</si>
  <si>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</si>
  <si>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</si>
  <si>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</si>
  <si>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</si>
  <si>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</si>
  <si>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</si>
  <si>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</si>
  <si>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</si>
  <si>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</si>
  <si>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</si>
  <si>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</si>
  <si>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</si>
  <si>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</si>
  <si>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</si>
  <si>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</si>
  <si>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</si>
  <si>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</si>
  <si>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</si>
  <si>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</si>
  <si>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</si>
  <si>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</si>
  <si>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</si>
  <si>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</si>
  <si>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</si>
  <si>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</si>
  <si>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</si>
  <si>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</si>
  <si>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</si>
  <si>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</si>
  <si>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</si>
  <si>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</si>
  <si>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</si>
  <si>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</si>
  <si>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</si>
  <si>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</si>
  <si>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</si>
  <si>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</si>
  <si>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</si>
  <si>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</si>
  <si>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</si>
  <si>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</si>
  <si>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</si>
  <si>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</si>
  <si>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</si>
  <si>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</si>
  <si>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</si>
  <si>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</si>
  <si>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</si>
  <si>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</si>
  <si>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</si>
  <si>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</si>
  <si>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</si>
  <si>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</si>
  <si>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</si>
  <si>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</si>
  <si>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</si>
  <si>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</si>
  <si>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</si>
  <si>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</si>
  <si>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</si>
  <si>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</si>
  <si>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</si>
  <si>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</si>
  <si>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</si>
  <si>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</si>
  <si>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</si>
  <si>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</si>
  <si>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</si>
  <si>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</si>
  <si>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</si>
  <si>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</si>
  <si>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</si>
  <si>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</si>
  <si>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</si>
  <si>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</si>
  <si>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</si>
  <si>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</si>
  <si>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</si>
  <si>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</si>
  <si>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</si>
  <si>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</si>
  <si>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</si>
  <si>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</si>
  <si>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</si>
  <si>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</si>
  <si>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</si>
  <si>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</si>
  <si>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</si>
  <si>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</si>
  <si>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</si>
  <si>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</si>
  <si>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</si>
  <si>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</si>
  <si>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</si>
  <si>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</si>
  <si>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</si>
  <si>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</si>
  <si>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</si>
  <si>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</si>
  <si>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</si>
  <si>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</si>
  <si>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</si>
  <si>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</si>
  <si>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</si>
  <si>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</si>
  <si>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</si>
  <si>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</si>
  <si>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</si>
  <si>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</si>
  <si>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</si>
  <si>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</si>
  <si>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</si>
  <si>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</si>
  <si>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</si>
  <si>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</si>
  <si>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</si>
  <si>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</si>
  <si>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</si>
  <si>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</si>
  <si>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</si>
  <si>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</si>
  <si>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</si>
  <si>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</si>
  <si>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</si>
  <si>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</si>
  <si>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</si>
  <si>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</si>
  <si>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</si>
  <si>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</si>
  <si>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</si>
  <si>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</si>
  <si>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</si>
  <si>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</si>
  <si>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</si>
  <si>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</si>
  <si>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</si>
  <si>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</si>
  <si>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</si>
  <si>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</si>
  <si>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</si>
  <si>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</si>
  <si>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</si>
  <si>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</si>
  <si>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</si>
  <si>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</si>
  <si>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</si>
  <si>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</si>
  <si>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</si>
  <si>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</si>
  <si>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</si>
  <si>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</si>
  <si>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</si>
  <si>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</si>
  <si>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</si>
  <si>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</si>
  <si>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</si>
  <si>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</si>
  <si>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</si>
  <si>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</si>
  <si>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</si>
  <si>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</si>
  <si>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</si>
  <si>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</si>
  <si>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</si>
  <si>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</si>
  <si>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</si>
  <si>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</si>
  <si>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</si>
  <si>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</si>
  <si>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</si>
  <si>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</si>
  <si>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</si>
  <si>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</si>
  <si>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</si>
  <si>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</si>
  <si>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</si>
  <si>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</si>
  <si>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</si>
  <si>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</si>
  <si>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</si>
  <si>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</si>
  <si>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</si>
  <si>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</si>
  <si>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</si>
  <si>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</si>
  <si>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</si>
  <si>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</si>
  <si>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</si>
  <si>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</si>
  <si>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</si>
  <si>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</si>
  <si>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</si>
  <si>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</si>
  <si>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</si>
  <si>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</si>
  <si>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</si>
  <si>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</si>
  <si>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</si>
  <si>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</si>
  <si>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</si>
  <si>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</si>
  <si>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</si>
  <si>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</si>
  <si>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</si>
  <si>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</si>
  <si>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</si>
  <si>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</si>
  <si>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</si>
  <si>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</si>
  <si>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</si>
  <si>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</si>
  <si>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</si>
  <si>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</si>
  <si>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</si>
  <si>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</si>
  <si>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</si>
  <si>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</si>
  <si>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</si>
  <si>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</si>
  <si>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</si>
  <si>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</si>
  <si>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</si>
  <si>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</si>
  <si>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</si>
  <si>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</si>
  <si>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</si>
  <si>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</si>
  <si>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</si>
  <si>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</si>
  <si>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</si>
  <si>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</si>
  <si>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</si>
  <si>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</si>
  <si>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</si>
  <si>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</si>
  <si>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</si>
  <si>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</si>
  <si>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</si>
  <si>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</si>
  <si>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</si>
  <si>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</si>
  <si>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</si>
  <si>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</si>
  <si>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</si>
  <si>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</si>
  <si>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</si>
  <si>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</si>
  <si>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</si>
  <si>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</si>
  <si>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</si>
  <si>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</si>
  <si>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</si>
  <si>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</si>
  <si>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</si>
  <si>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</si>
  <si>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</si>
  <si>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</si>
  <si>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</si>
  <si>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</si>
  <si>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</si>
  <si>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</si>
  <si>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</si>
  <si>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</si>
  <si>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</si>
  <si>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</si>
  <si>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</si>
  <si>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</si>
  <si>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</si>
  <si>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</si>
  <si>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</si>
  <si>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</si>
  <si>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</si>
  <si>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</si>
  <si>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</si>
  <si>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</si>
  <si>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</si>
  <si>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</si>
  <si>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</si>
  <si>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</si>
  <si>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</si>
  <si>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</si>
  <si>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</si>
  <si>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</si>
  <si>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</si>
  <si>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</si>
  <si>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</si>
  <si>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</si>
  <si>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</si>
  <si>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</si>
  <si>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</si>
  <si>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</si>
  <si>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</si>
  <si>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</si>
  <si>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</si>
  <si>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</si>
  <si>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</si>
  <si>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</si>
  <si>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</si>
  <si>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</si>
  <si>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</si>
  <si>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</si>
  <si>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</si>
  <si>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</si>
  <si>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</si>
  <si>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</si>
  <si>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</si>
  <si>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</si>
  <si>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</si>
  <si>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</si>
  <si>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</si>
  <si>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</si>
  <si>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</si>
  <si>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</si>
  <si>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</si>
  <si>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</si>
  <si>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</si>
  <si>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</si>
  <si>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</si>
  <si>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</si>
  <si>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</si>
  <si>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</si>
  <si>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</si>
  <si>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</si>
  <si>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</si>
  <si>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</si>
  <si>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</si>
  <si>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</si>
  <si>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</si>
  <si>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</si>
  <si>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</si>
  <si>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</si>
  <si>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</si>
  <si>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</si>
  <si>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</si>
  <si>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</si>
  <si>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</si>
  <si>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</si>
  <si>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ДГ КАЛИНКА КВ.РУДНИК</t>
  </si>
  <si>
    <t>b1170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</si>
</sst>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69" fillId="39" borderId="91" xfId="58" applyFont="1" applyFill="1" applyBorder="1" applyAlignment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49" fontId="296" fillId="39" borderId="13" xfId="58" applyNumberFormat="1" applyFont="1" applyFill="1" applyBorder="1" applyAlignment="1" applyProtection="1">
      <alignment horizontal="center" vertical="center" wrapText="1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45" borderId="23" xfId="58" applyNumberFormat="1" applyFont="1" applyFill="1" applyBorder="1" applyAlignment="1" applyProtection="1">
      <alignment horizontal="center" vertical="center"/>
      <protection/>
    </xf>
    <xf numFmtId="188" fontId="241" fillId="45" borderId="92" xfId="58" applyNumberFormat="1" applyFont="1" applyFill="1" applyBorder="1" applyAlignment="1" applyProtection="1">
      <alignment horizontal="center" vertical="center"/>
      <protection/>
    </xf>
    <xf numFmtId="188" fontId="241" fillId="45" borderId="177" xfId="58" applyNumberFormat="1" applyFont="1" applyFill="1" applyBorder="1" applyAlignment="1" applyProtection="1">
      <alignment horizontal="center" vertical="center"/>
      <protection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9" fillId="39" borderId="26" xfId="58" applyFont="1" applyFill="1" applyBorder="1" applyAlignment="1">
      <alignment vertical="center"/>
      <protection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69" fillId="39" borderId="0" xfId="58" applyNumberFormat="1" applyFont="1" applyFill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7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7" fillId="39" borderId="26" xfId="62" applyFont="1" applyFill="1" applyBorder="1" applyAlignment="1" applyProtection="1">
      <alignment horizontal="center"/>
      <protection/>
    </xf>
    <xf numFmtId="0" fontId="317" fillId="39" borderId="0" xfId="62" applyFont="1" applyFill="1" applyBorder="1" applyAlignment="1" applyProtection="1">
      <alignment horizontal="center"/>
      <protection/>
    </xf>
    <xf numFmtId="0" fontId="317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19" fillId="5" borderId="25" xfId="58" applyFont="1" applyFill="1" applyBorder="1" applyAlignment="1">
      <alignment horizontal="left" vertical="center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3" fontId="320" fillId="32" borderId="109" xfId="58" applyNumberFormat="1" applyFont="1" applyFill="1" applyBorder="1" applyAlignment="1" applyProtection="1">
      <alignment horizontal="center" vertical="center"/>
      <protection locked="0"/>
    </xf>
    <xf numFmtId="3" fontId="320" fillId="32" borderId="25" xfId="58" applyNumberFormat="1" applyFont="1" applyFill="1" applyBorder="1" applyAlignment="1" applyProtection="1">
      <alignment horizontal="center" vertical="center"/>
      <protection locked="0"/>
    </xf>
    <xf numFmtId="3" fontId="320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19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3" fillId="52" borderId="14" xfId="58" applyFont="1" applyFill="1" applyBorder="1" applyAlignment="1" applyProtection="1">
      <alignment horizontal="center" vertical="center"/>
      <protection/>
    </xf>
    <xf numFmtId="0" fontId="323" fillId="52" borderId="15" xfId="58" applyFont="1" applyFill="1" applyBorder="1" applyAlignment="1" applyProtection="1">
      <alignment horizontal="center" vertical="center"/>
      <protection/>
    </xf>
    <xf numFmtId="0" fontId="323" fillId="52" borderId="16" xfId="58" applyFont="1" applyFill="1" applyBorder="1" applyAlignment="1" applyProtection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ДГ КАЛИНКА КВ.РУДНИК</v>
      </c>
      <c r="C2" s="1719"/>
      <c r="D2" s="1720"/>
      <c r="E2" s="1008"/>
      <c r="F2" s="1009">
        <f>+OTCHET!H9</f>
        <v>0</v>
      </c>
      <c r="G2" s="1010" t="str">
        <f>+OTCHET!F12</f>
        <v>5202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28" t="s">
        <v>981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45107</v>
      </c>
      <c r="M6" s="1008"/>
      <c r="N6" s="1033" t="s">
        <v>983</v>
      </c>
      <c r="O6" s="997"/>
      <c r="P6" s="1034">
        <f>OTCHET!F9</f>
        <v>45107</v>
      </c>
      <c r="Q6" s="1033" t="s">
        <v>983</v>
      </c>
      <c r="R6" s="1035"/>
      <c r="S6" s="1729">
        <f>+Q4</f>
        <v>2023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09" t="s">
        <v>960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45107</v>
      </c>
      <c r="H9" s="1008"/>
      <c r="I9" s="1058">
        <f>+L4</f>
        <v>2023</v>
      </c>
      <c r="J9" s="1059">
        <f>+L6</f>
        <v>45107</v>
      </c>
      <c r="K9" s="1060"/>
      <c r="L9" s="1061">
        <f>+L6</f>
        <v>45107</v>
      </c>
      <c r="M9" s="1060"/>
      <c r="N9" s="1062">
        <f>+L6</f>
        <v>45107</v>
      </c>
      <c r="O9" s="1063"/>
      <c r="P9" s="1064">
        <f>+L4</f>
        <v>2023</v>
      </c>
      <c r="Q9" s="1062">
        <f>+L6</f>
        <v>45107</v>
      </c>
      <c r="R9" s="1035"/>
      <c r="S9" s="1712" t="s">
        <v>961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998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4" t="s">
        <v>1979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1978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4" t="s">
        <v>1000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1002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1004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4" t="s">
        <v>1006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1008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1010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4" t="s">
        <v>1980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1013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3" t="s">
        <v>1016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4" t="s">
        <v>1018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4" t="s">
        <v>1020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1022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79" t="s">
        <v>1029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6" t="s">
        <v>1031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1033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1035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79" t="s">
        <v>1037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3" t="s">
        <v>1040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4" t="s">
        <v>1042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4" t="s">
        <v>1043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80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80</v>
      </c>
      <c r="O45" s="1086"/>
      <c r="P45" s="1108">
        <f>+ROUND(OTCHET!E137,0)</f>
        <v>0</v>
      </c>
      <c r="Q45" s="1109">
        <f>+ROUND(OTCHET!L137,0)</f>
        <v>80</v>
      </c>
      <c r="R45" s="1035"/>
      <c r="S45" s="1694" t="s">
        <v>1045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80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80</v>
      </c>
      <c r="O46" s="1086"/>
      <c r="P46" s="1114">
        <f>+ROUND(+SUM(P42:P45),0)</f>
        <v>0</v>
      </c>
      <c r="Q46" s="1115">
        <f>+ROUND(+SUM(Q42:Q45),0)</f>
        <v>80</v>
      </c>
      <c r="R46" s="1035"/>
      <c r="S46" s="1679" t="s">
        <v>1047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80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80</v>
      </c>
      <c r="O48" s="1191"/>
      <c r="P48" s="1188">
        <f>+ROUND(P23+P28+P35+P40+P46,0)</f>
        <v>0</v>
      </c>
      <c r="Q48" s="1189">
        <f>+ROUND(Q23+Q28+Q35+Q40+Q46,0)</f>
        <v>80</v>
      </c>
      <c r="R48" s="1035"/>
      <c r="S48" s="1691" t="s">
        <v>1049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156850</v>
      </c>
      <c r="G51" s="1091">
        <f>+IF($P$2=0,$Q51,0)</f>
        <v>70955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70955</v>
      </c>
      <c r="O51" s="1086"/>
      <c r="P51" s="1090">
        <f>+ROUND(OTCHET!E205-SUM(OTCHET!E217:E219)+OTCHET!E271+IF(+OR(OTCHET!$F$12=5500,OTCHET!$F$12=5600),0,+OTCHET!E297),0)</f>
        <v>156850</v>
      </c>
      <c r="Q51" s="1091">
        <f>+ROUND(OTCHET!L205-SUM(OTCHET!L217:L219)+OTCHET!L271+IF(+OR(OTCHET!$F$12=5500,OTCHET!$F$12=5600),0,+OTCHET!L297),0)</f>
        <v>70955</v>
      </c>
      <c r="R51" s="1035"/>
      <c r="S51" s="1673" t="s">
        <v>1053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785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785</v>
      </c>
      <c r="O52" s="1086"/>
      <c r="P52" s="1108">
        <f>+ROUND(+SUM(OTCHET!E217:E219),0)</f>
        <v>0</v>
      </c>
      <c r="Q52" s="1109">
        <f>+ROUND(+SUM(OTCHET!L217:L219),0)</f>
        <v>785</v>
      </c>
      <c r="R52" s="1035"/>
      <c r="S52" s="1664" t="s">
        <v>1055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192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192</v>
      </c>
      <c r="O53" s="1086"/>
      <c r="P53" s="1108">
        <f>+ROUND(OTCHET!E223,0)</f>
        <v>0</v>
      </c>
      <c r="Q53" s="1109">
        <f>+ROUND(OTCHET!L223,0)</f>
        <v>192</v>
      </c>
      <c r="R53" s="1035"/>
      <c r="S53" s="1664" t="s">
        <v>1057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459499</v>
      </c>
      <c r="G54" s="1109">
        <f>+IF($P$2=0,$Q54,0)</f>
        <v>196527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196527</v>
      </c>
      <c r="O54" s="1086"/>
      <c r="P54" s="1108">
        <f>+ROUND(OTCHET!E187+OTCHET!E190,0)</f>
        <v>459499</v>
      </c>
      <c r="Q54" s="1109">
        <f>+ROUND(OTCHET!L187+OTCHET!L190,0)</f>
        <v>196527</v>
      </c>
      <c r="R54" s="1035"/>
      <c r="S54" s="1664" t="s">
        <v>1059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112102</v>
      </c>
      <c r="G55" s="1109">
        <f>+IF($P$2=0,$Q55,0)</f>
        <v>40805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40805</v>
      </c>
      <c r="O55" s="1086"/>
      <c r="P55" s="1108">
        <f>+ROUND(OTCHET!E196+OTCHET!E204,0)</f>
        <v>112102</v>
      </c>
      <c r="Q55" s="1109">
        <f>+ROUND(OTCHET!L196+OTCHET!L204,0)</f>
        <v>40805</v>
      </c>
      <c r="R55" s="1035"/>
      <c r="S55" s="1694" t="s">
        <v>1061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728451</v>
      </c>
      <c r="G56" s="1197">
        <f>+ROUND(+SUM(G51:G55),0)</f>
        <v>309264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309264</v>
      </c>
      <c r="O56" s="1086"/>
      <c r="P56" s="1196">
        <f>+ROUND(+SUM(P51:P55),0)</f>
        <v>728451</v>
      </c>
      <c r="Q56" s="1197">
        <f>+ROUND(+SUM(Q51:Q55),0)</f>
        <v>309264</v>
      </c>
      <c r="R56" s="1035"/>
      <c r="S56" s="1679" t="s">
        <v>1063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1066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1068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444</v>
      </c>
      <c r="G60" s="1109">
        <f>+IF($P$2=0,$Q60,0)</f>
        <v>444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444</v>
      </c>
      <c r="O60" s="1086"/>
      <c r="P60" s="1108">
        <f>+ROUND(OTCHET!E284,0)</f>
        <v>444</v>
      </c>
      <c r="Q60" s="1109">
        <f>+ROUND(OTCHET!L284,0)</f>
        <v>444</v>
      </c>
      <c r="R60" s="1035"/>
      <c r="S60" s="1664" t="s">
        <v>1070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1072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444</v>
      </c>
      <c r="G63" s="1197">
        <f>+ROUND(+SUM(G58:G61),0)</f>
        <v>444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444</v>
      </c>
      <c r="O63" s="1086"/>
      <c r="P63" s="1196">
        <f>+ROUND(+SUM(P58:P61),0)</f>
        <v>444</v>
      </c>
      <c r="Q63" s="1197">
        <f>+ROUND(+SUM(Q58:Q61),0)</f>
        <v>444</v>
      </c>
      <c r="R63" s="1035"/>
      <c r="S63" s="1679" t="s">
        <v>1076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1079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1081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1083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1086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1088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1090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1093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1095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1097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728895</v>
      </c>
      <c r="G77" s="1221">
        <f>+ROUND(G56+G63+G67+G71+G75,0)</f>
        <v>309708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309708</v>
      </c>
      <c r="O77" s="1086"/>
      <c r="P77" s="1220">
        <f>+ROUND(P56+P63+P67+P71+P75,0)</f>
        <v>728895</v>
      </c>
      <c r="Q77" s="1221">
        <f>+ROUND(Q56+Q63+Q67+Q71+Q75,0)</f>
        <v>309708</v>
      </c>
      <c r="R77" s="1035"/>
      <c r="S77" s="1682" t="s">
        <v>1099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728895</v>
      </c>
      <c r="G79" s="1097">
        <f>+IF($P$2=0,$Q79,0)</f>
        <v>366490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366490</v>
      </c>
      <c r="O79" s="1086"/>
      <c r="P79" s="1096">
        <f>+ROUND(OTCHET!E419,0)</f>
        <v>728895</v>
      </c>
      <c r="Q79" s="1097">
        <f>+ROUND(OTCHET!L419,0)</f>
        <v>366490</v>
      </c>
      <c r="R79" s="1035"/>
      <c r="S79" s="1673" t="s">
        <v>1102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-2143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-2143</v>
      </c>
      <c r="O80" s="1086"/>
      <c r="P80" s="1108">
        <f>+ROUND(OTCHET!E429,0)</f>
        <v>0</v>
      </c>
      <c r="Q80" s="1109">
        <f>+ROUND(OTCHET!L429,0)</f>
        <v>-2143</v>
      </c>
      <c r="R80" s="1035"/>
      <c r="S80" s="1664" t="s">
        <v>1104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728895</v>
      </c>
      <c r="G81" s="1231">
        <f>+ROUND(G79+G80,0)</f>
        <v>364347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364347</v>
      </c>
      <c r="O81" s="1086"/>
      <c r="P81" s="1230">
        <f>+ROUND(P79+P80,0)</f>
        <v>728895</v>
      </c>
      <c r="Q81" s="1231">
        <f>+ROUND(Q79+Q80,0)</f>
        <v>364347</v>
      </c>
      <c r="R81" s="1035"/>
      <c r="S81" s="1670" t="s">
        <v>1106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54719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54719</v>
      </c>
      <c r="O83" s="1246"/>
      <c r="P83" s="1243">
        <f>+ROUND(P48,0)-ROUND(P77,0)+ROUND(P81,0)</f>
        <v>0</v>
      </c>
      <c r="Q83" s="1244">
        <f>+ROUND(Q48,0)-ROUND(Q77,0)+ROUND(Q81,0)</f>
        <v>54719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-54719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-54719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-54719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1112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1114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1116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1119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1121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1123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1125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1127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1130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1132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1134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1136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1140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1142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1144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1147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1149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1151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1154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1156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1158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1161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1163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1165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1167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1170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1174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1176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0" t="s">
        <v>1178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1181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1183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54719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54719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54719</v>
      </c>
      <c r="R131" s="1035"/>
      <c r="S131" s="1676" t="s">
        <v>1185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54719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54719</v>
      </c>
      <c r="O132" s="1086"/>
      <c r="P132" s="1283">
        <f>+ROUND(+P131-P129-P130,0)</f>
        <v>0</v>
      </c>
      <c r="Q132" s="1284">
        <f>+ROUND(+Q131-Q129-Q130,0)</f>
        <v>54719</v>
      </c>
      <c r="R132" s="1035"/>
      <c r="S132" s="1658" t="s">
        <v>1187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662"/>
      <c r="G134" s="1662"/>
      <c r="H134" s="1008"/>
      <c r="I134" s="1293" t="s">
        <v>1190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ДГ КАЛИНКА КВ.РУДНИК</v>
      </c>
      <c r="C11" s="694"/>
      <c r="D11" s="694"/>
      <c r="E11" s="695" t="s">
        <v>955</v>
      </c>
      <c r="F11" s="696">
        <f>OTCHET!F9</f>
        <v>45107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Бургас </v>
      </c>
      <c r="C13" s="701"/>
      <c r="D13" s="701"/>
      <c r="E13" s="704" t="str">
        <f>+OTCHET!E12</f>
        <v>код по ЕБК:</v>
      </c>
      <c r="F13" s="232" t="str">
        <f>+OTCHET!F12</f>
        <v>5202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80</v>
      </c>
      <c r="G22" s="753">
        <f>+G23+G25+G36+G37</f>
        <v>80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80</v>
      </c>
      <c r="G36" s="823">
        <f>+OTCHET!I137</f>
        <v>80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728895</v>
      </c>
      <c r="F38" s="836">
        <f>F39+F43+F44+F46+SUM(F48:F52)+F55</f>
        <v>309708</v>
      </c>
      <c r="G38" s="837">
        <f>G39+G43+G44+G46+SUM(G48:G52)+G55</f>
        <v>309562</v>
      </c>
      <c r="H38" s="838">
        <f>H39+H43+H44+H46+SUM(H48:H52)+H55</f>
        <v>0</v>
      </c>
      <c r="I38" s="838">
        <f>I39+I43+I44+I46+SUM(I48:I52)+I55</f>
        <v>146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571601</v>
      </c>
      <c r="F39" s="799">
        <f>SUM(F40:F42)</f>
        <v>237332</v>
      </c>
      <c r="G39" s="800">
        <f>SUM(G40:G42)</f>
        <v>237332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418369</v>
      </c>
      <c r="F40" s="862">
        <f aca="true" t="shared" si="1" ref="F40:F55">+G40+H40+I40</f>
        <v>169197</v>
      </c>
      <c r="G40" s="863">
        <f>OTCHET!I187</f>
        <v>169197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41130</v>
      </c>
      <c r="F41" s="1623">
        <f t="shared" si="1"/>
        <v>27330</v>
      </c>
      <c r="G41" s="1624">
        <f>OTCHET!I190</f>
        <v>27330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112102</v>
      </c>
      <c r="F42" s="1623">
        <f t="shared" si="1"/>
        <v>40805</v>
      </c>
      <c r="G42" s="1624">
        <f>+OTCHET!I196+OTCHET!I204</f>
        <v>40805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156850</v>
      </c>
      <c r="F43" s="804">
        <f t="shared" si="1"/>
        <v>71932</v>
      </c>
      <c r="G43" s="805">
        <f>+OTCHET!I205+OTCHET!I223+OTCHET!I271</f>
        <v>71786</v>
      </c>
      <c r="H43" s="806">
        <f>+OTCHET!J205+OTCHET!J223+OTCHET!J271</f>
        <v>0</v>
      </c>
      <c r="I43" s="1399">
        <f>+OTCHET!K205+OTCHET!K223+OTCHET!K271</f>
        <v>146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444</v>
      </c>
      <c r="F49" s="804">
        <f t="shared" si="1"/>
        <v>444</v>
      </c>
      <c r="G49" s="805">
        <f>OTCHET!I275+OTCHET!I276+OTCHET!I284+OTCHET!I287</f>
        <v>444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728895</v>
      </c>
      <c r="F56" s="881">
        <f>+F57+F58+F62</f>
        <v>364347</v>
      </c>
      <c r="G56" s="882">
        <f>+G57+G58+G62</f>
        <v>364201</v>
      </c>
      <c r="H56" s="883">
        <f>+H57+H58+H62</f>
        <v>146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728895</v>
      </c>
      <c r="F58" s="890">
        <f t="shared" si="2"/>
        <v>364347</v>
      </c>
      <c r="G58" s="891">
        <f>+OTCHET!I383+OTCHET!I391+OTCHET!I396+OTCHET!I399+OTCHET!I402+OTCHET!I405+OTCHET!I406+OTCHET!I409+OTCHET!I422+OTCHET!I423+OTCHET!I424+OTCHET!I425+OTCHET!I426</f>
        <v>364201</v>
      </c>
      <c r="H58" s="892">
        <f>+OTCHET!J383+OTCHET!J391+OTCHET!J396+OTCHET!J399+OTCHET!J402+OTCHET!J405+OTCHET!J406+OTCHET!J409+OTCHET!J422+OTCHET!J423+OTCHET!J424+OTCHET!J425+OTCHET!J426</f>
        <v>146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-2143</v>
      </c>
      <c r="G59" s="895">
        <f>+OTCHET!I422+OTCHET!I423+OTCHET!I424+OTCHET!I425+OTCHET!I426</f>
        <v>-2143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54719</v>
      </c>
      <c r="G64" s="917">
        <f>+G22-G38+G56-G63</f>
        <v>54719</v>
      </c>
      <c r="H64" s="918">
        <f>+H22-H38+H56-H63</f>
        <v>146</v>
      </c>
      <c r="I64" s="918">
        <f>+I22-I38+I56-I63</f>
        <v>-146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146</v>
      </c>
      <c r="I65" s="923">
        <f>+I$64+I$66</f>
        <v>-146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-54719</v>
      </c>
      <c r="G66" s="927">
        <f>SUM(+G68+G76+G77+G84+G85+G86+G89+G90+G91+G92+G93+G94+G95)</f>
        <v>-54719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-54719</v>
      </c>
      <c r="G91" s="805">
        <f>+OTCHET!I573+OTCHET!I574+OTCHET!I575+OTCHET!I576+OTCHET!I577+OTCHET!I578+OTCHET!I579</f>
        <v>-54719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146</v>
      </c>
      <c r="I105" s="974">
        <f>+I$64+I$66</f>
        <v>-146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ИЗПЪЛНЕНИЕТО НА БЮДЖЕТА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2082</v>
      </c>
      <c r="C9" s="1824"/>
      <c r="D9" s="1825"/>
      <c r="E9" s="115">
        <f>DATE($C$3,1,1)</f>
        <v>44927</v>
      </c>
      <c r="F9" s="116">
        <v>45107</v>
      </c>
      <c r="G9" s="113"/>
      <c r="H9" s="1404"/>
      <c r="I9" s="1778"/>
      <c r="J9" s="1779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780" t="s">
        <v>954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5" t="str">
        <f>VLOOKUP(F12,PRBK,2,FALSE)</f>
        <v>Бургас </v>
      </c>
      <c r="C12" s="1806"/>
      <c r="D12" s="1807"/>
      <c r="E12" s="118" t="s">
        <v>948</v>
      </c>
      <c r="F12" s="1571" t="s">
        <v>1357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6" t="str">
        <f>CONCATENATE("Уточнен план ",$C$3," - ПРИХОДИ")</f>
        <v>Уточнен план 2023 - ПРИХОДИ</v>
      </c>
      <c r="F19" s="1747"/>
      <c r="G19" s="1747"/>
      <c r="H19" s="1748"/>
      <c r="I19" s="1829" t="str">
        <f>CONCATENATE("Отчет ",$C$3," - ПРИХОДИ")</f>
        <v>Отчет 2023 - ПРИХОДИ</v>
      </c>
      <c r="J19" s="1830"/>
      <c r="K19" s="1830"/>
      <c r="L19" s="183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462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464</v>
      </c>
      <c r="D28" s="1820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80</v>
      </c>
      <c r="J137" s="169">
        <f t="shared" si="28"/>
        <v>0</v>
      </c>
      <c r="K137" s="170">
        <f>SUM(K138:K139)</f>
        <v>0</v>
      </c>
      <c r="L137" s="1365">
        <f t="shared" si="28"/>
        <v>80</v>
      </c>
      <c r="M137" s="7">
        <f t="shared" si="16"/>
        <v>1</v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>
        <v>80</v>
      </c>
      <c r="J138" s="153">
        <v>0</v>
      </c>
      <c r="K138" s="154">
        <v>0</v>
      </c>
      <c r="L138" s="281">
        <f>I138+J138+K138</f>
        <v>80</v>
      </c>
      <c r="M138" s="7">
        <f t="shared" si="16"/>
        <v>1</v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80</v>
      </c>
      <c r="J167" s="212">
        <f t="shared" si="39"/>
        <v>0</v>
      </c>
      <c r="K167" s="213">
        <f t="shared" si="39"/>
        <v>0</v>
      </c>
      <c r="L167" s="210">
        <f t="shared" si="39"/>
        <v>80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ИЗПЪЛНЕНИЕТО НА БЮДЖЕТА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0" t="str">
        <f>$B$9</f>
        <v>ДГ КАЛИНКА КВ.РУДНИК</v>
      </c>
      <c r="C176" s="1741"/>
      <c r="D176" s="1742"/>
      <c r="E176" s="115">
        <f>$E$9</f>
        <v>44927</v>
      </c>
      <c r="F176" s="226">
        <f>$F$9</f>
        <v>45107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5" t="str">
        <f>$B$12</f>
        <v>Бургас </v>
      </c>
      <c r="C179" s="1806"/>
      <c r="D179" s="1807"/>
      <c r="E179" s="231" t="s">
        <v>876</v>
      </c>
      <c r="F179" s="232" t="str">
        <f>$F$12</f>
        <v>5202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6" t="str">
        <f>CONCATENATE("Уточнен план ",$C$3," - РАЗХОДИ - рекапитулация")</f>
        <v>Уточнен план 2023 - РАЗХОДИ - рекапитулация</v>
      </c>
      <c r="F183" s="1747"/>
      <c r="G183" s="1747"/>
      <c r="H183" s="1748"/>
      <c r="I183" s="1749" t="str">
        <f>CONCATENATE("Отчет ",$C$3," - РАЗХОДИ - рекапитулация")</f>
        <v>Отчет 2023 - РАЗХОДИ - рекапитулация</v>
      </c>
      <c r="J183" s="1750"/>
      <c r="K183" s="1750"/>
      <c r="L183" s="175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54" t="s">
        <v>730</v>
      </c>
      <c r="D187" s="1755"/>
      <c r="E187" s="273">
        <f aca="true" t="shared" si="41" ref="E187:L187">SUMIF($B$607:$B$12313,$B187,E$607:E$12313)</f>
        <v>418369</v>
      </c>
      <c r="F187" s="274">
        <f t="shared" si="41"/>
        <v>418369</v>
      </c>
      <c r="G187" s="275">
        <f t="shared" si="41"/>
        <v>0</v>
      </c>
      <c r="H187" s="276">
        <f t="shared" si="41"/>
        <v>0</v>
      </c>
      <c r="I187" s="274">
        <f t="shared" si="41"/>
        <v>169197</v>
      </c>
      <c r="J187" s="275">
        <f t="shared" si="41"/>
        <v>0</v>
      </c>
      <c r="K187" s="276">
        <f t="shared" si="41"/>
        <v>0</v>
      </c>
      <c r="L187" s="273">
        <f t="shared" si="41"/>
        <v>169197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418369</v>
      </c>
      <c r="F188" s="282">
        <f t="shared" si="43"/>
        <v>418369</v>
      </c>
      <c r="G188" s="283">
        <f t="shared" si="43"/>
        <v>0</v>
      </c>
      <c r="H188" s="284">
        <f t="shared" si="43"/>
        <v>0</v>
      </c>
      <c r="I188" s="282">
        <f t="shared" si="43"/>
        <v>169197</v>
      </c>
      <c r="J188" s="283">
        <f t="shared" si="43"/>
        <v>0</v>
      </c>
      <c r="K188" s="284">
        <f t="shared" si="43"/>
        <v>0</v>
      </c>
      <c r="L188" s="281">
        <f t="shared" si="43"/>
        <v>169197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6" t="s">
        <v>733</v>
      </c>
      <c r="D190" s="1757"/>
      <c r="E190" s="273">
        <f aca="true" t="shared" si="44" ref="E190:L190">SUMIF($B$607:$B$12313,$B190,E$607:E$12313)</f>
        <v>41130</v>
      </c>
      <c r="F190" s="274">
        <f t="shared" si="44"/>
        <v>41130</v>
      </c>
      <c r="G190" s="275">
        <f t="shared" si="44"/>
        <v>0</v>
      </c>
      <c r="H190" s="276">
        <f t="shared" si="44"/>
        <v>0</v>
      </c>
      <c r="I190" s="274">
        <f t="shared" si="44"/>
        <v>27330</v>
      </c>
      <c r="J190" s="275">
        <f t="shared" si="44"/>
        <v>0</v>
      </c>
      <c r="K190" s="276">
        <f t="shared" si="44"/>
        <v>0</v>
      </c>
      <c r="L190" s="273">
        <f t="shared" si="44"/>
        <v>27330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10750</v>
      </c>
      <c r="F192" s="296">
        <f t="shared" si="45"/>
        <v>10750</v>
      </c>
      <c r="G192" s="297">
        <f t="shared" si="45"/>
        <v>0</v>
      </c>
      <c r="H192" s="298">
        <f t="shared" si="45"/>
        <v>0</v>
      </c>
      <c r="I192" s="296">
        <f t="shared" si="45"/>
        <v>8113</v>
      </c>
      <c r="J192" s="297">
        <f t="shared" si="45"/>
        <v>0</v>
      </c>
      <c r="K192" s="298">
        <f t="shared" si="45"/>
        <v>0</v>
      </c>
      <c r="L192" s="295">
        <f t="shared" si="45"/>
        <v>8113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30380</v>
      </c>
      <c r="F193" s="296">
        <f t="shared" si="45"/>
        <v>30380</v>
      </c>
      <c r="G193" s="297">
        <f t="shared" si="45"/>
        <v>0</v>
      </c>
      <c r="H193" s="298">
        <f t="shared" si="45"/>
        <v>0</v>
      </c>
      <c r="I193" s="296">
        <f t="shared" si="45"/>
        <v>14961</v>
      </c>
      <c r="J193" s="297">
        <f t="shared" si="45"/>
        <v>0</v>
      </c>
      <c r="K193" s="298">
        <f t="shared" si="45"/>
        <v>0</v>
      </c>
      <c r="L193" s="295">
        <f t="shared" si="45"/>
        <v>14961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2564</v>
      </c>
      <c r="J194" s="297">
        <f t="shared" si="45"/>
        <v>0</v>
      </c>
      <c r="K194" s="298">
        <f t="shared" si="45"/>
        <v>0</v>
      </c>
      <c r="L194" s="295">
        <f t="shared" si="45"/>
        <v>2564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1692</v>
      </c>
      <c r="J195" s="289">
        <f t="shared" si="45"/>
        <v>0</v>
      </c>
      <c r="K195" s="290">
        <f t="shared" si="45"/>
        <v>0</v>
      </c>
      <c r="L195" s="287">
        <f t="shared" si="45"/>
        <v>1692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58" t="s">
        <v>189</v>
      </c>
      <c r="D196" s="1759"/>
      <c r="E196" s="273">
        <f aca="true" t="shared" si="46" ref="E196:L196">SUMIF($B$607:$B$12313,$B196,E$607:E$12313)</f>
        <v>112102</v>
      </c>
      <c r="F196" s="274">
        <f t="shared" si="46"/>
        <v>112102</v>
      </c>
      <c r="G196" s="275">
        <f t="shared" si="46"/>
        <v>0</v>
      </c>
      <c r="H196" s="276">
        <f t="shared" si="46"/>
        <v>0</v>
      </c>
      <c r="I196" s="274">
        <f t="shared" si="46"/>
        <v>40805</v>
      </c>
      <c r="J196" s="275">
        <f t="shared" si="46"/>
        <v>0</v>
      </c>
      <c r="K196" s="276">
        <f t="shared" si="46"/>
        <v>0</v>
      </c>
      <c r="L196" s="273">
        <f t="shared" si="46"/>
        <v>40805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55358</v>
      </c>
      <c r="F197" s="282">
        <f t="shared" si="47"/>
        <v>55358</v>
      </c>
      <c r="G197" s="283">
        <f t="shared" si="47"/>
        <v>0</v>
      </c>
      <c r="H197" s="284">
        <f t="shared" si="47"/>
        <v>0</v>
      </c>
      <c r="I197" s="282">
        <f t="shared" si="47"/>
        <v>21270</v>
      </c>
      <c r="J197" s="283">
        <f t="shared" si="47"/>
        <v>0</v>
      </c>
      <c r="K197" s="284">
        <f t="shared" si="47"/>
        <v>0</v>
      </c>
      <c r="L197" s="281">
        <f t="shared" si="47"/>
        <v>21270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20210</v>
      </c>
      <c r="F198" s="296">
        <f t="shared" si="47"/>
        <v>20210</v>
      </c>
      <c r="G198" s="297">
        <f t="shared" si="47"/>
        <v>0</v>
      </c>
      <c r="H198" s="298">
        <f t="shared" si="47"/>
        <v>0</v>
      </c>
      <c r="I198" s="296">
        <f t="shared" si="47"/>
        <v>5248</v>
      </c>
      <c r="J198" s="297">
        <f t="shared" si="47"/>
        <v>0</v>
      </c>
      <c r="K198" s="298">
        <f t="shared" si="47"/>
        <v>0</v>
      </c>
      <c r="L198" s="295">
        <f t="shared" si="47"/>
        <v>5248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23074</v>
      </c>
      <c r="F200" s="296">
        <f t="shared" si="47"/>
        <v>23074</v>
      </c>
      <c r="G200" s="297">
        <f t="shared" si="47"/>
        <v>0</v>
      </c>
      <c r="H200" s="298">
        <f t="shared" si="47"/>
        <v>0</v>
      </c>
      <c r="I200" s="296">
        <f t="shared" si="47"/>
        <v>9090</v>
      </c>
      <c r="J200" s="297">
        <f t="shared" si="47"/>
        <v>0</v>
      </c>
      <c r="K200" s="298">
        <f t="shared" si="47"/>
        <v>0</v>
      </c>
      <c r="L200" s="295">
        <f t="shared" si="47"/>
        <v>9090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13460</v>
      </c>
      <c r="F201" s="296">
        <f t="shared" si="47"/>
        <v>13460</v>
      </c>
      <c r="G201" s="297">
        <f t="shared" si="47"/>
        <v>0</v>
      </c>
      <c r="H201" s="298">
        <f t="shared" si="47"/>
        <v>0</v>
      </c>
      <c r="I201" s="296">
        <f t="shared" si="47"/>
        <v>5197</v>
      </c>
      <c r="J201" s="297">
        <f t="shared" si="47"/>
        <v>0</v>
      </c>
      <c r="K201" s="298">
        <f t="shared" si="47"/>
        <v>0</v>
      </c>
      <c r="L201" s="295">
        <f t="shared" si="47"/>
        <v>5197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0" t="s">
        <v>194</v>
      </c>
      <c r="D204" s="176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6" t="s">
        <v>195</v>
      </c>
      <c r="D205" s="1757"/>
      <c r="E205" s="310">
        <f t="shared" si="48"/>
        <v>156850</v>
      </c>
      <c r="F205" s="274">
        <f t="shared" si="48"/>
        <v>156704</v>
      </c>
      <c r="G205" s="275">
        <f t="shared" si="48"/>
        <v>0</v>
      </c>
      <c r="H205" s="276">
        <f t="shared" si="48"/>
        <v>146</v>
      </c>
      <c r="I205" s="274">
        <f t="shared" si="48"/>
        <v>71594</v>
      </c>
      <c r="J205" s="275">
        <f t="shared" si="48"/>
        <v>0</v>
      </c>
      <c r="K205" s="276">
        <f t="shared" si="48"/>
        <v>146</v>
      </c>
      <c r="L205" s="310">
        <f t="shared" si="48"/>
        <v>71740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60000</v>
      </c>
      <c r="F206" s="282">
        <f t="shared" si="49"/>
        <v>60000</v>
      </c>
      <c r="G206" s="283">
        <f t="shared" si="49"/>
        <v>0</v>
      </c>
      <c r="H206" s="284">
        <f t="shared" si="49"/>
        <v>0</v>
      </c>
      <c r="I206" s="282">
        <f t="shared" si="49"/>
        <v>22018</v>
      </c>
      <c r="J206" s="283">
        <f t="shared" si="49"/>
        <v>0</v>
      </c>
      <c r="K206" s="284">
        <f t="shared" si="49"/>
        <v>0</v>
      </c>
      <c r="L206" s="281">
        <f t="shared" si="49"/>
        <v>22018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260</v>
      </c>
      <c r="F207" s="296">
        <f t="shared" si="49"/>
        <v>260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15314</v>
      </c>
      <c r="F208" s="296">
        <f t="shared" si="49"/>
        <v>15314</v>
      </c>
      <c r="G208" s="297">
        <f t="shared" si="49"/>
        <v>0</v>
      </c>
      <c r="H208" s="298">
        <f t="shared" si="49"/>
        <v>0</v>
      </c>
      <c r="I208" s="296">
        <f t="shared" si="49"/>
        <v>5574</v>
      </c>
      <c r="J208" s="297">
        <f t="shared" si="49"/>
        <v>0</v>
      </c>
      <c r="K208" s="298">
        <f t="shared" si="49"/>
        <v>0</v>
      </c>
      <c r="L208" s="295">
        <f t="shared" si="49"/>
        <v>5574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4958</v>
      </c>
      <c r="J209" s="297">
        <f t="shared" si="49"/>
        <v>0</v>
      </c>
      <c r="K209" s="298">
        <f t="shared" si="49"/>
        <v>0</v>
      </c>
      <c r="L209" s="295">
        <f t="shared" si="49"/>
        <v>4958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15882</v>
      </c>
      <c r="F210" s="296">
        <f t="shared" si="49"/>
        <v>15736</v>
      </c>
      <c r="G210" s="297">
        <f t="shared" si="49"/>
        <v>0</v>
      </c>
      <c r="H210" s="298">
        <f t="shared" si="49"/>
        <v>146</v>
      </c>
      <c r="I210" s="296">
        <f t="shared" si="49"/>
        <v>14762</v>
      </c>
      <c r="J210" s="297">
        <f t="shared" si="49"/>
        <v>0</v>
      </c>
      <c r="K210" s="298">
        <f t="shared" si="49"/>
        <v>146</v>
      </c>
      <c r="L210" s="295">
        <f t="shared" si="49"/>
        <v>14908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45400</v>
      </c>
      <c r="F211" s="315">
        <f t="shared" si="49"/>
        <v>45400</v>
      </c>
      <c r="G211" s="316">
        <f t="shared" si="49"/>
        <v>0</v>
      </c>
      <c r="H211" s="317">
        <f t="shared" si="49"/>
        <v>0</v>
      </c>
      <c r="I211" s="315">
        <f t="shared" si="49"/>
        <v>14596</v>
      </c>
      <c r="J211" s="316">
        <f t="shared" si="49"/>
        <v>0</v>
      </c>
      <c r="K211" s="317">
        <f t="shared" si="49"/>
        <v>0</v>
      </c>
      <c r="L211" s="314">
        <f t="shared" si="49"/>
        <v>14596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19994</v>
      </c>
      <c r="F212" s="321">
        <f t="shared" si="49"/>
        <v>19994</v>
      </c>
      <c r="G212" s="322">
        <f t="shared" si="49"/>
        <v>0</v>
      </c>
      <c r="H212" s="323">
        <f t="shared" si="49"/>
        <v>0</v>
      </c>
      <c r="I212" s="321">
        <f t="shared" si="49"/>
        <v>8901</v>
      </c>
      <c r="J212" s="322">
        <f t="shared" si="49"/>
        <v>0</v>
      </c>
      <c r="K212" s="323">
        <f t="shared" si="49"/>
        <v>0</v>
      </c>
      <c r="L212" s="320">
        <f t="shared" si="49"/>
        <v>8901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785</v>
      </c>
      <c r="J217" s="322">
        <f t="shared" si="50"/>
        <v>0</v>
      </c>
      <c r="K217" s="323">
        <f t="shared" si="50"/>
        <v>0</v>
      </c>
      <c r="L217" s="320">
        <f t="shared" si="50"/>
        <v>785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2" t="s">
        <v>266</v>
      </c>
      <c r="D223" s="176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192</v>
      </c>
      <c r="J223" s="275">
        <f t="shared" si="51"/>
        <v>0</v>
      </c>
      <c r="K223" s="276">
        <f t="shared" si="51"/>
        <v>0</v>
      </c>
      <c r="L223" s="310">
        <f t="shared" si="51"/>
        <v>192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192</v>
      </c>
      <c r="J225" s="297">
        <f t="shared" si="52"/>
        <v>0</v>
      </c>
      <c r="K225" s="298">
        <f t="shared" si="52"/>
        <v>0</v>
      </c>
      <c r="L225" s="295">
        <f t="shared" si="52"/>
        <v>192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2" t="s">
        <v>708</v>
      </c>
      <c r="D227" s="176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2" t="s">
        <v>214</v>
      </c>
      <c r="D233" s="176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2" t="s">
        <v>216</v>
      </c>
      <c r="D236" s="176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217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218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1643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2" t="s">
        <v>219</v>
      </c>
      <c r="D240" s="176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2" t="s">
        <v>228</v>
      </c>
      <c r="D255" s="176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2" t="s">
        <v>229</v>
      </c>
      <c r="D256" s="176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2" t="s">
        <v>230</v>
      </c>
      <c r="D257" s="176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2" t="s">
        <v>231</v>
      </c>
      <c r="D258" s="176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2" t="s">
        <v>1648</v>
      </c>
      <c r="D265" s="176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2" t="s">
        <v>1645</v>
      </c>
      <c r="D269" s="176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2" t="s">
        <v>1646</v>
      </c>
      <c r="D270" s="176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241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2" t="s">
        <v>267</v>
      </c>
      <c r="D272" s="176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66" t="s">
        <v>242</v>
      </c>
      <c r="D275" s="176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66" t="s">
        <v>243</v>
      </c>
      <c r="D276" s="176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66" t="s">
        <v>614</v>
      </c>
      <c r="D284" s="1767"/>
      <c r="E284" s="310">
        <f aca="true" t="shared" si="70" ref="E284:L284">SUMIF($B$607:$B$12313,$B284,E$607:E$12313)</f>
        <v>444</v>
      </c>
      <c r="F284" s="274">
        <f t="shared" si="70"/>
        <v>444</v>
      </c>
      <c r="G284" s="275">
        <f t="shared" si="70"/>
        <v>0</v>
      </c>
      <c r="H284" s="276">
        <f t="shared" si="70"/>
        <v>0</v>
      </c>
      <c r="I284" s="274">
        <f t="shared" si="70"/>
        <v>444</v>
      </c>
      <c r="J284" s="275">
        <f t="shared" si="70"/>
        <v>0</v>
      </c>
      <c r="K284" s="276">
        <f t="shared" si="70"/>
        <v>0</v>
      </c>
      <c r="L284" s="310">
        <f t="shared" si="70"/>
        <v>444</v>
      </c>
      <c r="M284" s="7">
        <f t="shared" si="61"/>
        <v>1</v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444</v>
      </c>
      <c r="F285" s="282">
        <f t="shared" si="71"/>
        <v>444</v>
      </c>
      <c r="G285" s="283">
        <f t="shared" si="71"/>
        <v>0</v>
      </c>
      <c r="H285" s="284">
        <f t="shared" si="71"/>
        <v>0</v>
      </c>
      <c r="I285" s="282">
        <f t="shared" si="71"/>
        <v>444</v>
      </c>
      <c r="J285" s="283">
        <f t="shared" si="71"/>
        <v>0</v>
      </c>
      <c r="K285" s="284">
        <f t="shared" si="71"/>
        <v>0</v>
      </c>
      <c r="L285" s="281">
        <f t="shared" si="71"/>
        <v>444</v>
      </c>
      <c r="M285" s="7">
        <f t="shared" si="61"/>
        <v>1</v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66" t="s">
        <v>672</v>
      </c>
      <c r="D287" s="176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2" t="s">
        <v>673</v>
      </c>
      <c r="D288" s="176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8" t="s">
        <v>900</v>
      </c>
      <c r="D293" s="176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64" t="s">
        <v>681</v>
      </c>
      <c r="D297" s="176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728895</v>
      </c>
      <c r="F301" s="396">
        <f t="shared" si="77"/>
        <v>728749</v>
      </c>
      <c r="G301" s="397">
        <f t="shared" si="77"/>
        <v>0</v>
      </c>
      <c r="H301" s="398">
        <f t="shared" si="77"/>
        <v>146</v>
      </c>
      <c r="I301" s="396">
        <f t="shared" si="77"/>
        <v>309562</v>
      </c>
      <c r="J301" s="397">
        <f t="shared" si="77"/>
        <v>0</v>
      </c>
      <c r="K301" s="398">
        <f t="shared" si="77"/>
        <v>146</v>
      </c>
      <c r="L301" s="395">
        <f t="shared" si="77"/>
        <v>309708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6"/>
      <c r="C306" s="1811"/>
      <c r="D306" s="181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11"/>
      <c r="D308" s="181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11"/>
      <c r="D311" s="181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2"/>
      <c r="C344" s="1812"/>
      <c r="D344" s="181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ИЗПЪЛНЕНИЕТО НА БЮДЖЕТА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0" t="str">
        <f>$B$9</f>
        <v>ДГ КАЛИНКА КВ.РУДНИК</v>
      </c>
      <c r="C350" s="1741"/>
      <c r="D350" s="1742"/>
      <c r="E350" s="115">
        <f>$E$9</f>
        <v>44927</v>
      </c>
      <c r="F350" s="407">
        <f>$F$9</f>
        <v>45107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5" t="str">
        <f>$B$12</f>
        <v>Бургас </v>
      </c>
      <c r="C353" s="1806"/>
      <c r="D353" s="1807"/>
      <c r="E353" s="410" t="s">
        <v>876</v>
      </c>
      <c r="F353" s="232" t="str">
        <f>$F$12</f>
        <v>5202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2" t="str">
        <f>CONCATENATE("Уточнен план ",$C$3," - ТРАНСФЕРИ и ВРЕМ. БЕЗЛ. ЗАЕМИ")</f>
        <v>Уточнен план 2023 - ТРАНСФЕРИ и ВРЕМ. БЕЗЛ. ЗАЕМИ</v>
      </c>
      <c r="F357" s="1833"/>
      <c r="G357" s="1833"/>
      <c r="H357" s="1834"/>
      <c r="I357" s="1835" t="str">
        <f>CONCATENATE("Отчет ",$C$3," - ТРАНСФЕРИ и ВРЕМ. БЕЗЛ. ЗАЕМИ")</f>
        <v>Отчет 2023 - ТРАНСФЕРИ и ВРЕМ. БЕЗЛ. ЗАЕМИ</v>
      </c>
      <c r="J357" s="1836"/>
      <c r="K357" s="1836"/>
      <c r="L357" s="183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3" t="s">
        <v>270</v>
      </c>
      <c r="D361" s="1814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2" t="s">
        <v>281</v>
      </c>
      <c r="D375" s="178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2" t="s">
        <v>303</v>
      </c>
      <c r="D383" s="178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2" t="s">
        <v>247</v>
      </c>
      <c r="D388" s="178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2" t="s">
        <v>248</v>
      </c>
      <c r="D391" s="1783"/>
      <c r="E391" s="1367">
        <f aca="true" t="shared" si="87" ref="E391:L391">SUM(E392:E395)</f>
        <v>728895</v>
      </c>
      <c r="F391" s="455">
        <f t="shared" si="87"/>
        <v>728749</v>
      </c>
      <c r="G391" s="469">
        <f t="shared" si="87"/>
        <v>146</v>
      </c>
      <c r="H391" s="441">
        <f>SUM(H392:H395)</f>
        <v>0</v>
      </c>
      <c r="I391" s="455">
        <f t="shared" si="87"/>
        <v>366344</v>
      </c>
      <c r="J391" s="440">
        <f t="shared" si="87"/>
        <v>146</v>
      </c>
      <c r="K391" s="441">
        <f>SUM(K392:K395)</f>
        <v>0</v>
      </c>
      <c r="L391" s="1367">
        <f t="shared" si="87"/>
        <v>366490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728895</v>
      </c>
      <c r="F395" s="173">
        <v>728749</v>
      </c>
      <c r="G395" s="174">
        <v>146</v>
      </c>
      <c r="H395" s="175">
        <v>0</v>
      </c>
      <c r="I395" s="173">
        <v>366344</v>
      </c>
      <c r="J395" s="174">
        <v>146</v>
      </c>
      <c r="K395" s="175">
        <v>0</v>
      </c>
      <c r="L395" s="1377">
        <f>I395+J395+K395</f>
        <v>366490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82" t="s">
        <v>250</v>
      </c>
      <c r="D396" s="178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2" t="s">
        <v>251</v>
      </c>
      <c r="D399" s="178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2" t="s">
        <v>907</v>
      </c>
      <c r="D402" s="178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2" t="s">
        <v>667</v>
      </c>
      <c r="D405" s="178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2" t="s">
        <v>668</v>
      </c>
      <c r="D406" s="178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2" t="s">
        <v>686</v>
      </c>
      <c r="D409" s="178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2" t="s">
        <v>254</v>
      </c>
      <c r="D412" s="178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728895</v>
      </c>
      <c r="F419" s="491">
        <f t="shared" si="95"/>
        <v>728749</v>
      </c>
      <c r="G419" s="492">
        <f t="shared" si="95"/>
        <v>146</v>
      </c>
      <c r="H419" s="511">
        <f>SUM(H361,H375,H383,H388,H391,H396,H399,H402,H405,H406,H409,H412)</f>
        <v>0</v>
      </c>
      <c r="I419" s="491">
        <f t="shared" si="95"/>
        <v>366344</v>
      </c>
      <c r="J419" s="492">
        <f t="shared" si="95"/>
        <v>146</v>
      </c>
      <c r="K419" s="511">
        <f>SUM(K361,K375,K383,K388,K391,K396,K399,K402,K405,K406,K409,K412)</f>
        <v>0</v>
      </c>
      <c r="L419" s="508">
        <f t="shared" si="95"/>
        <v>366490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2" t="s">
        <v>753</v>
      </c>
      <c r="D422" s="1783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2" t="s">
        <v>691</v>
      </c>
      <c r="D423" s="1783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2" t="s">
        <v>255</v>
      </c>
      <c r="D424" s="1783"/>
      <c r="E424" s="1367">
        <f>F424+G424+H424</f>
        <v>0</v>
      </c>
      <c r="F424" s="479"/>
      <c r="G424" s="480"/>
      <c r="H424" s="1463">
        <v>0</v>
      </c>
      <c r="I424" s="479">
        <v>-2143</v>
      </c>
      <c r="J424" s="480"/>
      <c r="K424" s="1463">
        <v>0</v>
      </c>
      <c r="L424" s="1367">
        <f>I424+J424+K424</f>
        <v>-2143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782" t="s">
        <v>670</v>
      </c>
      <c r="D425" s="178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2" t="s">
        <v>911</v>
      </c>
      <c r="D426" s="178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-2143</v>
      </c>
      <c r="J429" s="510">
        <f t="shared" si="97"/>
        <v>0</v>
      </c>
      <c r="K429" s="511">
        <f t="shared" si="97"/>
        <v>0</v>
      </c>
      <c r="L429" s="508">
        <f t="shared" si="97"/>
        <v>-2143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0" t="str">
        <f>$B$9</f>
        <v>ДГ КАЛИНКА КВ.РУДНИК</v>
      </c>
      <c r="C435" s="1741"/>
      <c r="D435" s="1742"/>
      <c r="E435" s="115">
        <f>$E$9</f>
        <v>44927</v>
      </c>
      <c r="F435" s="407">
        <f>$F$9</f>
        <v>45107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5" t="str">
        <f>$B$12</f>
        <v>Бургас </v>
      </c>
      <c r="C438" s="1806"/>
      <c r="D438" s="1807"/>
      <c r="E438" s="410" t="s">
        <v>876</v>
      </c>
      <c r="F438" s="232" t="str">
        <f>$F$12</f>
        <v>5202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6" t="str">
        <f>CONCATENATE("Уточнен план ",$C$3," - БЮДЖЕТНО САЛДО")</f>
        <v>Уточнен план 2023 - БЮДЖЕТНО САЛДО</v>
      </c>
      <c r="F442" s="1747"/>
      <c r="G442" s="1747"/>
      <c r="H442" s="1748"/>
      <c r="I442" s="1838" t="str">
        <f>CONCATENATE("Отчет ",$C$3," - БЮДЖЕТНО САЛДО")</f>
        <v>Отчет 2023 - БЮДЖЕТНО САЛДО</v>
      </c>
      <c r="J442" s="1839"/>
      <c r="K442" s="1839"/>
      <c r="L442" s="184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146</v>
      </c>
      <c r="H445" s="540">
        <f t="shared" si="99"/>
        <v>-146</v>
      </c>
      <c r="I445" s="538">
        <f t="shared" si="99"/>
        <v>54719</v>
      </c>
      <c r="J445" s="539">
        <f t="shared" si="99"/>
        <v>146</v>
      </c>
      <c r="K445" s="540">
        <f t="shared" si="99"/>
        <v>-146</v>
      </c>
      <c r="L445" s="541">
        <f t="shared" si="99"/>
        <v>54719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-54719</v>
      </c>
      <c r="J446" s="546">
        <f t="shared" si="100"/>
        <v>0</v>
      </c>
      <c r="K446" s="547">
        <f t="shared" si="100"/>
        <v>0</v>
      </c>
      <c r="L446" s="548">
        <f>+L597</f>
        <v>-54719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38" t="str">
        <f>$B$7</f>
        <v>ОТЧЕТНИ ДАННИ ПО ЕБК ЗА ИЗПЪЛНЕНИЕТО НА БЮДЖЕТА</v>
      </c>
      <c r="C449" s="1739"/>
      <c r="D449" s="173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0" t="str">
        <f>$B$9</f>
        <v>ДГ КАЛИНКА КВ.РУДНИК</v>
      </c>
      <c r="C451" s="1741"/>
      <c r="D451" s="1742"/>
      <c r="E451" s="115">
        <f>$E$9</f>
        <v>44927</v>
      </c>
      <c r="F451" s="407">
        <f>$F$9</f>
        <v>45107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5" t="str">
        <f>$B$12</f>
        <v>Бургас </v>
      </c>
      <c r="C454" s="1806"/>
      <c r="D454" s="1807"/>
      <c r="E454" s="410" t="s">
        <v>876</v>
      </c>
      <c r="F454" s="232" t="str">
        <f>$F$12</f>
        <v>5202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6" t="str">
        <f>CONCATENATE("Уточнен план ",$C$3," - ФИНАНСИРАНЕ НА БЮДЖЕТНО САЛДО")</f>
        <v>Уточнен план 2023 - ФИНАНСИРАНЕ НА БЮДЖЕТНО САЛДО</v>
      </c>
      <c r="F458" s="1827"/>
      <c r="G458" s="1827"/>
      <c r="H458" s="1828"/>
      <c r="I458" s="1841" t="str">
        <f>CONCATENATE("Отчет ",$C$3," -ФИНАНСИРАНЕ НА БЮДЖЕТНО САЛДО")</f>
        <v>Отчет 2023 -ФИНАНСИРАНЕ НА БЮДЖЕТНО САЛДО</v>
      </c>
      <c r="J458" s="1842"/>
      <c r="K458" s="1842"/>
      <c r="L458" s="184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7" t="s">
        <v>754</v>
      </c>
      <c r="D461" s="179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2" t="s">
        <v>757</v>
      </c>
      <c r="D465" s="179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2" t="s">
        <v>1941</v>
      </c>
      <c r="D468" s="179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7" t="s">
        <v>760</v>
      </c>
      <c r="D471" s="179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3" t="s">
        <v>767</v>
      </c>
      <c r="D478" s="179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5" t="s">
        <v>915</v>
      </c>
      <c r="D481" s="179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0" t="s">
        <v>920</v>
      </c>
      <c r="D497" s="179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0" t="s">
        <v>24</v>
      </c>
      <c r="D502" s="179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99" t="s">
        <v>921</v>
      </c>
      <c r="D503" s="179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5" t="s">
        <v>33</v>
      </c>
      <c r="D512" s="179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5" t="s">
        <v>37</v>
      </c>
      <c r="D516" s="179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5" t="s">
        <v>922</v>
      </c>
      <c r="D521" s="180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0" t="s">
        <v>923</v>
      </c>
      <c r="D524" s="179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3" t="s">
        <v>307</v>
      </c>
      <c r="D531" s="180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5" t="s">
        <v>925</v>
      </c>
      <c r="D535" s="179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0" t="s">
        <v>926</v>
      </c>
      <c r="D536" s="180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2" t="s">
        <v>927</v>
      </c>
      <c r="D541" s="179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5" t="s">
        <v>928</v>
      </c>
      <c r="D544" s="179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2" t="s">
        <v>937</v>
      </c>
      <c r="D566" s="180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-54719</v>
      </c>
      <c r="J566" s="569">
        <f t="shared" si="128"/>
        <v>0</v>
      </c>
      <c r="K566" s="570">
        <f t="shared" si="128"/>
        <v>0</v>
      </c>
      <c r="L566" s="567">
        <f t="shared" si="128"/>
        <v>-54719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>
        <v>-54719</v>
      </c>
      <c r="J573" s="153"/>
      <c r="K573" s="1612">
        <v>0</v>
      </c>
      <c r="L573" s="1382">
        <f t="shared" si="129"/>
        <v>-54719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2" t="s">
        <v>942</v>
      </c>
      <c r="D586" s="179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2" t="s">
        <v>819</v>
      </c>
      <c r="D591" s="179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-54719</v>
      </c>
      <c r="J597" s="653">
        <f t="shared" si="133"/>
        <v>0</v>
      </c>
      <c r="K597" s="655">
        <f t="shared" si="133"/>
        <v>0</v>
      </c>
      <c r="L597" s="651">
        <f t="shared" si="133"/>
        <v>-54719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84"/>
      <c r="H600" s="1785"/>
      <c r="I600" s="1785"/>
      <c r="J600" s="178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2" t="s">
        <v>863</v>
      </c>
      <c r="H601" s="1772"/>
      <c r="I601" s="1772"/>
      <c r="J601" s="177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787"/>
      <c r="H603" s="1788"/>
      <c r="I603" s="1788"/>
      <c r="J603" s="1789"/>
      <c r="K603" s="103"/>
      <c r="L603" s="228"/>
      <c r="M603" s="7">
        <v>1</v>
      </c>
      <c r="N603" s="514"/>
    </row>
    <row r="604" spans="1:14" ht="21.75" customHeight="1">
      <c r="A604" s="23"/>
      <c r="B604" s="1770" t="s">
        <v>866</v>
      </c>
      <c r="C604" s="1771"/>
      <c r="D604" s="661" t="s">
        <v>867</v>
      </c>
      <c r="E604" s="662"/>
      <c r="F604" s="663"/>
      <c r="G604" s="1772" t="s">
        <v>863</v>
      </c>
      <c r="H604" s="1772"/>
      <c r="I604" s="1772"/>
      <c r="J604" s="1772"/>
      <c r="K604" s="103"/>
      <c r="L604" s="228"/>
      <c r="M604" s="7">
        <v>1</v>
      </c>
      <c r="N604" s="514"/>
    </row>
    <row r="605" spans="1:14" ht="24.75" customHeight="1">
      <c r="A605" s="36"/>
      <c r="B605" s="1773"/>
      <c r="C605" s="1774"/>
      <c r="D605" s="664" t="s">
        <v>868</v>
      </c>
      <c r="E605" s="665"/>
      <c r="F605" s="666"/>
      <c r="G605" s="667" t="s">
        <v>869</v>
      </c>
      <c r="H605" s="1775"/>
      <c r="I605" s="1776"/>
      <c r="J605" s="177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75"/>
      <c r="I607" s="1776"/>
      <c r="J607" s="177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38" t="str">
        <f>$B$7</f>
        <v>ОТЧЕТНИ ДАННИ ПО ЕБК ЗА ИЗПЪЛНЕНИЕТО НА БЮДЖЕТА</v>
      </c>
      <c r="C621" s="1739"/>
      <c r="D621" s="173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40" t="str">
        <f>$B$9</f>
        <v>ДГ КАЛИНКА КВ.РУДНИК</v>
      </c>
      <c r="C623" s="1741"/>
      <c r="D623" s="1742"/>
      <c r="E623" s="115">
        <f>$E$9</f>
        <v>44927</v>
      </c>
      <c r="F623" s="226">
        <f>$F$9</f>
        <v>45107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43" t="str">
        <f>$B$12</f>
        <v>Бургас </v>
      </c>
      <c r="C626" s="1744"/>
      <c r="D626" s="1745"/>
      <c r="E626" s="410" t="s">
        <v>876</v>
      </c>
      <c r="F626" s="1349" t="str">
        <f>$F$12</f>
        <v>5202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46" t="str">
        <f>CONCATENATE("Уточнен план ",$C$3)</f>
        <v>Уточнен план 2023</v>
      </c>
      <c r="F630" s="1747"/>
      <c r="G630" s="1747"/>
      <c r="H630" s="1748"/>
      <c r="I630" s="1749" t="str">
        <f>CONCATENATE("Отчет ",$C$3)</f>
        <v>Отчет 2023</v>
      </c>
      <c r="J630" s="1750"/>
      <c r="K630" s="1750"/>
      <c r="L630" s="1751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4" t="s">
        <v>2009</v>
      </c>
      <c r="C634" s="1447">
        <f>VLOOKUP(D635,EBK_DEIN2,2,FALSE)</f>
        <v>3311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3311</v>
      </c>
      <c r="D635" s="1441" t="s">
        <v>1953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54" t="s">
        <v>730</v>
      </c>
      <c r="D637" s="1755"/>
      <c r="E637" s="273">
        <f aca="true" t="shared" si="134" ref="E637:L637">SUM(E638:E639)</f>
        <v>415109</v>
      </c>
      <c r="F637" s="274">
        <f t="shared" si="134"/>
        <v>415109</v>
      </c>
      <c r="G637" s="275">
        <f t="shared" si="134"/>
        <v>0</v>
      </c>
      <c r="H637" s="276">
        <f t="shared" si="134"/>
        <v>0</v>
      </c>
      <c r="I637" s="274">
        <f t="shared" si="134"/>
        <v>169197</v>
      </c>
      <c r="J637" s="275">
        <f t="shared" si="134"/>
        <v>0</v>
      </c>
      <c r="K637" s="276">
        <f t="shared" si="134"/>
        <v>0</v>
      </c>
      <c r="L637" s="273">
        <f t="shared" si="134"/>
        <v>169197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415109</v>
      </c>
      <c r="F638" s="152">
        <v>415109</v>
      </c>
      <c r="G638" s="153"/>
      <c r="H638" s="1407"/>
      <c r="I638" s="152">
        <v>169197</v>
      </c>
      <c r="J638" s="153"/>
      <c r="K638" s="1407"/>
      <c r="L638" s="281">
        <f>I638+J638+K638</f>
        <v>169197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6" t="s">
        <v>733</v>
      </c>
      <c r="D640" s="1757"/>
      <c r="E640" s="273">
        <f aca="true" t="shared" si="136" ref="E640:L640">SUM(E641:E645)</f>
        <v>41130</v>
      </c>
      <c r="F640" s="274">
        <f t="shared" si="136"/>
        <v>41130</v>
      </c>
      <c r="G640" s="275">
        <f t="shared" si="136"/>
        <v>0</v>
      </c>
      <c r="H640" s="276">
        <f t="shared" si="136"/>
        <v>0</v>
      </c>
      <c r="I640" s="274">
        <f t="shared" si="136"/>
        <v>27330</v>
      </c>
      <c r="J640" s="275">
        <f t="shared" si="136"/>
        <v>0</v>
      </c>
      <c r="K640" s="276">
        <f t="shared" si="136"/>
        <v>0</v>
      </c>
      <c r="L640" s="273">
        <f t="shared" si="136"/>
        <v>27330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10750</v>
      </c>
      <c r="F642" s="158">
        <v>10750</v>
      </c>
      <c r="G642" s="159"/>
      <c r="H642" s="1409"/>
      <c r="I642" s="158">
        <v>8113</v>
      </c>
      <c r="J642" s="159"/>
      <c r="K642" s="1409"/>
      <c r="L642" s="295">
        <f>I642+J642+K642</f>
        <v>8113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30380</v>
      </c>
      <c r="F643" s="158">
        <v>30380</v>
      </c>
      <c r="G643" s="159"/>
      <c r="H643" s="1409"/>
      <c r="I643" s="158">
        <v>14961</v>
      </c>
      <c r="J643" s="159"/>
      <c r="K643" s="1409"/>
      <c r="L643" s="295">
        <f>I643+J643+K643</f>
        <v>14961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>
        <v>2564</v>
      </c>
      <c r="J644" s="159"/>
      <c r="K644" s="1409"/>
      <c r="L644" s="295">
        <f>I644+J644+K644</f>
        <v>2564</v>
      </c>
      <c r="M644" s="12">
        <f t="shared" si="135"/>
        <v>1</v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>
        <v>1692</v>
      </c>
      <c r="J645" s="174"/>
      <c r="K645" s="1410"/>
      <c r="L645" s="287">
        <f>I645+J645+K645</f>
        <v>1692</v>
      </c>
      <c r="M645" s="12">
        <f t="shared" si="135"/>
        <v>1</v>
      </c>
      <c r="N645" s="13"/>
    </row>
    <row r="646" spans="2:14" ht="15.75">
      <c r="B646" s="272">
        <v>500</v>
      </c>
      <c r="C646" s="1758" t="s">
        <v>189</v>
      </c>
      <c r="D646" s="1759"/>
      <c r="E646" s="273">
        <f aca="true" t="shared" si="137" ref="E646:L646">SUM(E647:E653)</f>
        <v>112102</v>
      </c>
      <c r="F646" s="274">
        <f t="shared" si="137"/>
        <v>112102</v>
      </c>
      <c r="G646" s="275">
        <f t="shared" si="137"/>
        <v>0</v>
      </c>
      <c r="H646" s="276">
        <f t="shared" si="137"/>
        <v>0</v>
      </c>
      <c r="I646" s="274">
        <f t="shared" si="137"/>
        <v>40805</v>
      </c>
      <c r="J646" s="275">
        <f t="shared" si="137"/>
        <v>0</v>
      </c>
      <c r="K646" s="276">
        <f t="shared" si="137"/>
        <v>0</v>
      </c>
      <c r="L646" s="273">
        <f t="shared" si="137"/>
        <v>40805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55358</v>
      </c>
      <c r="F647" s="152">
        <v>55358</v>
      </c>
      <c r="G647" s="153"/>
      <c r="H647" s="1407"/>
      <c r="I647" s="152">
        <v>21270</v>
      </c>
      <c r="J647" s="153"/>
      <c r="K647" s="1407"/>
      <c r="L647" s="281">
        <f aca="true" t="shared" si="139" ref="L647:L654">I647+J647+K647</f>
        <v>21270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20210</v>
      </c>
      <c r="F648" s="158">
        <v>20210</v>
      </c>
      <c r="G648" s="159"/>
      <c r="H648" s="1409"/>
      <c r="I648" s="158">
        <v>5248</v>
      </c>
      <c r="J648" s="159"/>
      <c r="K648" s="1409"/>
      <c r="L648" s="295">
        <f t="shared" si="139"/>
        <v>5248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23074</v>
      </c>
      <c r="F650" s="158">
        <v>23074</v>
      </c>
      <c r="G650" s="159"/>
      <c r="H650" s="1409"/>
      <c r="I650" s="158">
        <v>9090</v>
      </c>
      <c r="J650" s="159"/>
      <c r="K650" s="1409"/>
      <c r="L650" s="295">
        <f t="shared" si="139"/>
        <v>9090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13460</v>
      </c>
      <c r="F651" s="158">
        <v>13460</v>
      </c>
      <c r="G651" s="159"/>
      <c r="H651" s="1409"/>
      <c r="I651" s="158">
        <v>5197</v>
      </c>
      <c r="J651" s="159"/>
      <c r="K651" s="1409"/>
      <c r="L651" s="295">
        <f t="shared" si="139"/>
        <v>5197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0" t="s">
        <v>194</v>
      </c>
      <c r="D654" s="1761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6" t="s">
        <v>195</v>
      </c>
      <c r="D655" s="1757"/>
      <c r="E655" s="310">
        <f aca="true" t="shared" si="140" ref="E655:L655">SUM(E656:E672)</f>
        <v>150416</v>
      </c>
      <c r="F655" s="274">
        <f t="shared" si="140"/>
        <v>150270</v>
      </c>
      <c r="G655" s="275">
        <f t="shared" si="140"/>
        <v>0</v>
      </c>
      <c r="H655" s="276">
        <f t="shared" si="140"/>
        <v>146</v>
      </c>
      <c r="I655" s="274">
        <f t="shared" si="140"/>
        <v>68268</v>
      </c>
      <c r="J655" s="275">
        <f t="shared" si="140"/>
        <v>0</v>
      </c>
      <c r="K655" s="276">
        <f t="shared" si="140"/>
        <v>146</v>
      </c>
      <c r="L655" s="310">
        <f t="shared" si="140"/>
        <v>68414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60000</v>
      </c>
      <c r="F656" s="152">
        <v>60000</v>
      </c>
      <c r="G656" s="153"/>
      <c r="H656" s="1407"/>
      <c r="I656" s="152">
        <v>22018</v>
      </c>
      <c r="J656" s="153"/>
      <c r="K656" s="1407"/>
      <c r="L656" s="281">
        <f aca="true" t="shared" si="142" ref="L656:L672">I656+J656+K656</f>
        <v>22018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15314</v>
      </c>
      <c r="F658" s="158">
        <v>15314</v>
      </c>
      <c r="G658" s="159"/>
      <c r="H658" s="1409"/>
      <c r="I658" s="158">
        <v>4949</v>
      </c>
      <c r="J658" s="159"/>
      <c r="K658" s="1409"/>
      <c r="L658" s="295">
        <f t="shared" si="142"/>
        <v>4949</v>
      </c>
      <c r="M658" s="12">
        <f t="shared" si="135"/>
        <v>1</v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>
        <v>4958</v>
      </c>
      <c r="J659" s="159"/>
      <c r="K659" s="1409"/>
      <c r="L659" s="295">
        <f t="shared" si="142"/>
        <v>4958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14702</v>
      </c>
      <c r="F660" s="158">
        <v>14556</v>
      </c>
      <c r="G660" s="159"/>
      <c r="H660" s="1409">
        <v>146</v>
      </c>
      <c r="I660" s="158">
        <v>14762</v>
      </c>
      <c r="J660" s="159">
        <v>0</v>
      </c>
      <c r="K660" s="1409">
        <v>146</v>
      </c>
      <c r="L660" s="295">
        <f t="shared" si="142"/>
        <v>14908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45400</v>
      </c>
      <c r="F661" s="164">
        <v>45400</v>
      </c>
      <c r="G661" s="165"/>
      <c r="H661" s="1408"/>
      <c r="I661" s="164">
        <v>13193</v>
      </c>
      <c r="J661" s="165"/>
      <c r="K661" s="1408"/>
      <c r="L661" s="314">
        <f t="shared" si="142"/>
        <v>13193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15000</v>
      </c>
      <c r="F662" s="450">
        <v>15000</v>
      </c>
      <c r="G662" s="451"/>
      <c r="H662" s="1417"/>
      <c r="I662" s="450">
        <v>7603</v>
      </c>
      <c r="J662" s="451"/>
      <c r="K662" s="1417"/>
      <c r="L662" s="320">
        <f t="shared" si="142"/>
        <v>7603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>
        <v>785</v>
      </c>
      <c r="J667" s="451"/>
      <c r="K667" s="1417"/>
      <c r="L667" s="320">
        <f t="shared" si="142"/>
        <v>785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2" t="s">
        <v>266</v>
      </c>
      <c r="D673" s="1763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192</v>
      </c>
      <c r="J673" s="275">
        <f t="shared" si="144"/>
        <v>0</v>
      </c>
      <c r="K673" s="276">
        <f t="shared" si="144"/>
        <v>0</v>
      </c>
      <c r="L673" s="310">
        <f t="shared" si="144"/>
        <v>192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9"/>
      <c r="I675" s="158">
        <v>192</v>
      </c>
      <c r="J675" s="159"/>
      <c r="K675" s="1409"/>
      <c r="L675" s="295">
        <f>I675+J675+K675</f>
        <v>192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2" t="s">
        <v>708</v>
      </c>
      <c r="D677" s="1763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2" t="s">
        <v>214</v>
      </c>
      <c r="D683" s="1763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2" t="s">
        <v>216</v>
      </c>
      <c r="D686" s="1763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2" t="s">
        <v>217</v>
      </c>
      <c r="D687" s="1753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2" t="s">
        <v>218</v>
      </c>
      <c r="D688" s="1753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2" t="s">
        <v>1647</v>
      </c>
      <c r="D689" s="1753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2" t="s">
        <v>219</v>
      </c>
      <c r="D690" s="1763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2002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2" t="s">
        <v>228</v>
      </c>
      <c r="D705" s="1763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2" t="s">
        <v>229</v>
      </c>
      <c r="D706" s="1763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62" t="s">
        <v>230</v>
      </c>
      <c r="D707" s="1763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2" t="s">
        <v>231</v>
      </c>
      <c r="D708" s="1763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2" t="s">
        <v>1648</v>
      </c>
      <c r="D715" s="1763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2" t="s">
        <v>1645</v>
      </c>
      <c r="D719" s="1763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2" t="s">
        <v>1646</v>
      </c>
      <c r="D720" s="1763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2" t="s">
        <v>241</v>
      </c>
      <c r="D721" s="1753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2" t="s">
        <v>267</v>
      </c>
      <c r="D722" s="1763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66" t="s">
        <v>242</v>
      </c>
      <c r="D725" s="1767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66" t="s">
        <v>243</v>
      </c>
      <c r="D726" s="1767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66" t="s">
        <v>614</v>
      </c>
      <c r="D734" s="1767"/>
      <c r="E734" s="310">
        <f aca="true" t="shared" si="167" ref="E734:L734">SUM(E735:E736)</f>
        <v>444</v>
      </c>
      <c r="F734" s="274">
        <f t="shared" si="167"/>
        <v>444</v>
      </c>
      <c r="G734" s="275">
        <f t="shared" si="167"/>
        <v>0</v>
      </c>
      <c r="H734" s="276">
        <f t="shared" si="167"/>
        <v>0</v>
      </c>
      <c r="I734" s="274">
        <f t="shared" si="167"/>
        <v>444</v>
      </c>
      <c r="J734" s="275">
        <f t="shared" si="167"/>
        <v>0</v>
      </c>
      <c r="K734" s="276">
        <f t="shared" si="167"/>
        <v>0</v>
      </c>
      <c r="L734" s="310">
        <f t="shared" si="167"/>
        <v>444</v>
      </c>
      <c r="M734" s="12">
        <f t="shared" si="166"/>
        <v>1</v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444</v>
      </c>
      <c r="F735" s="152">
        <v>444</v>
      </c>
      <c r="G735" s="153"/>
      <c r="H735" s="1407"/>
      <c r="I735" s="152">
        <v>444</v>
      </c>
      <c r="J735" s="153"/>
      <c r="K735" s="1407"/>
      <c r="L735" s="281">
        <f>I735+J735+K735</f>
        <v>444</v>
      </c>
      <c r="M735" s="12">
        <f t="shared" si="166"/>
        <v>1</v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66" t="s">
        <v>672</v>
      </c>
      <c r="D737" s="1767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2" t="s">
        <v>673</v>
      </c>
      <c r="D738" s="1763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68" t="s">
        <v>900</v>
      </c>
      <c r="D743" s="1769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64" t="s">
        <v>681</v>
      </c>
      <c r="D747" s="1765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64" t="s">
        <v>681</v>
      </c>
      <c r="D748" s="1765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719201</v>
      </c>
      <c r="F752" s="396">
        <f t="shared" si="169"/>
        <v>719055</v>
      </c>
      <c r="G752" s="397">
        <f t="shared" si="169"/>
        <v>0</v>
      </c>
      <c r="H752" s="398">
        <f t="shared" si="169"/>
        <v>146</v>
      </c>
      <c r="I752" s="396">
        <f t="shared" si="169"/>
        <v>306236</v>
      </c>
      <c r="J752" s="397">
        <f t="shared" si="169"/>
        <v>0</v>
      </c>
      <c r="K752" s="398">
        <f t="shared" si="169"/>
        <v>146</v>
      </c>
      <c r="L752" s="395">
        <f t="shared" si="169"/>
        <v>306382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38" t="str">
        <f>$B$7</f>
        <v>ОТЧЕТНИ ДАННИ ПО ЕБК ЗА ИЗПЪЛНЕНИЕТО НА БЮДЖЕТА</v>
      </c>
      <c r="C759" s="1739"/>
      <c r="D759" s="173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458</v>
      </c>
      <c r="F760" s="406" t="s">
        <v>821</v>
      </c>
      <c r="G760" s="237"/>
      <c r="H760" s="1351" t="s">
        <v>1238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40" t="str">
        <f>$B$9</f>
        <v>ДГ КАЛИНКА КВ.РУДНИК</v>
      </c>
      <c r="C761" s="1741"/>
      <c r="D761" s="1742"/>
      <c r="E761" s="115">
        <f>$E$9</f>
        <v>44927</v>
      </c>
      <c r="F761" s="226">
        <f>$F$9</f>
        <v>45107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43" t="str">
        <f>$B$12</f>
        <v>Бургас </v>
      </c>
      <c r="C764" s="1744"/>
      <c r="D764" s="1745"/>
      <c r="E764" s="410" t="s">
        <v>876</v>
      </c>
      <c r="F764" s="1349" t="str">
        <f>$F$12</f>
        <v>5202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877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699</v>
      </c>
      <c r="E768" s="1746" t="str">
        <f>CONCATENATE("Уточнен план ",$C$3)</f>
        <v>Уточнен план 2023</v>
      </c>
      <c r="F768" s="1747"/>
      <c r="G768" s="1747"/>
      <c r="H768" s="1748"/>
      <c r="I768" s="1749" t="str">
        <f>CONCATENATE("Отчет ",$C$3)</f>
        <v>Отчет 2023</v>
      </c>
      <c r="J768" s="1750"/>
      <c r="K768" s="1750"/>
      <c r="L768" s="1751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4" t="s">
        <v>2009</v>
      </c>
      <c r="C772" s="1447">
        <f>VLOOKUP(D773,EBK_DEIN2,2,FALSE)</f>
        <v>3338</v>
      </c>
      <c r="D772" s="1446" t="s">
        <v>778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2">
        <f>+C772</f>
        <v>3338</v>
      </c>
      <c r="D773" s="1441" t="s">
        <v>1951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54" t="s">
        <v>730</v>
      </c>
      <c r="D775" s="1755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0</v>
      </c>
      <c r="F776" s="152"/>
      <c r="G776" s="153"/>
      <c r="H776" s="1407"/>
      <c r="I776" s="152"/>
      <c r="J776" s="153"/>
      <c r="K776" s="1407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56" t="s">
        <v>733</v>
      </c>
      <c r="D778" s="1757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58" t="s">
        <v>189</v>
      </c>
      <c r="D784" s="1759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190</v>
      </c>
      <c r="E785" s="281">
        <f aca="true" t="shared" si="174" ref="E785:E792">F785+G785+H785</f>
        <v>0</v>
      </c>
      <c r="F785" s="152"/>
      <c r="G785" s="153"/>
      <c r="H785" s="1407"/>
      <c r="I785" s="152"/>
      <c r="J785" s="153"/>
      <c r="K785" s="1407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895</v>
      </c>
      <c r="E786" s="295">
        <f t="shared" si="174"/>
        <v>0</v>
      </c>
      <c r="F786" s="158"/>
      <c r="G786" s="159"/>
      <c r="H786" s="1409"/>
      <c r="I786" s="158"/>
      <c r="J786" s="159"/>
      <c r="K786" s="1409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857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191</v>
      </c>
      <c r="E788" s="295">
        <f t="shared" si="174"/>
        <v>0</v>
      </c>
      <c r="F788" s="158"/>
      <c r="G788" s="159"/>
      <c r="H788" s="1409"/>
      <c r="I788" s="158"/>
      <c r="J788" s="159"/>
      <c r="K788" s="1409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192</v>
      </c>
      <c r="E789" s="295">
        <f t="shared" si="174"/>
        <v>0</v>
      </c>
      <c r="F789" s="158"/>
      <c r="G789" s="159"/>
      <c r="H789" s="1409"/>
      <c r="I789" s="158"/>
      <c r="J789" s="159"/>
      <c r="K789" s="1409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859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60" t="s">
        <v>194</v>
      </c>
      <c r="D792" s="1761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56" t="s">
        <v>195</v>
      </c>
      <c r="D793" s="1757"/>
      <c r="E793" s="310">
        <f aca="true" t="shared" si="176" ref="E793:L793">SUM(E794:E810)</f>
        <v>1180</v>
      </c>
      <c r="F793" s="274">
        <f t="shared" si="176"/>
        <v>1180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197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199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200</v>
      </c>
      <c r="E798" s="295">
        <f t="shared" si="177"/>
        <v>1180</v>
      </c>
      <c r="F798" s="158">
        <v>1180</v>
      </c>
      <c r="G798" s="159"/>
      <c r="H798" s="1409"/>
      <c r="I798" s="158">
        <v>0</v>
      </c>
      <c r="J798" s="159"/>
      <c r="K798" s="1409"/>
      <c r="L798" s="295">
        <f t="shared" si="178"/>
        <v>0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201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202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860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787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896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299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208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62" t="s">
        <v>266</v>
      </c>
      <c r="D811" s="1763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897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898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899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62" t="s">
        <v>708</v>
      </c>
      <c r="D815" s="1763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62" t="s">
        <v>214</v>
      </c>
      <c r="D821" s="1763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300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62" t="s">
        <v>216</v>
      </c>
      <c r="D824" s="1763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52" t="s">
        <v>217</v>
      </c>
      <c r="D825" s="1753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52" t="s">
        <v>218</v>
      </c>
      <c r="D826" s="1753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52" t="s">
        <v>1647</v>
      </c>
      <c r="D827" s="1753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62" t="s">
        <v>219</v>
      </c>
      <c r="D828" s="1763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1939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1958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1989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702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1644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2002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62" t="s">
        <v>228</v>
      </c>
      <c r="D843" s="1763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62" t="s">
        <v>229</v>
      </c>
      <c r="D844" s="1763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62" t="s">
        <v>230</v>
      </c>
      <c r="D845" s="1763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62" t="s">
        <v>231</v>
      </c>
      <c r="D846" s="1763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62" t="s">
        <v>1648</v>
      </c>
      <c r="D853" s="1763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62" t="s">
        <v>1645</v>
      </c>
      <c r="D857" s="1763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62" t="s">
        <v>1646</v>
      </c>
      <c r="D858" s="1763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52" t="s">
        <v>241</v>
      </c>
      <c r="D859" s="1753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62" t="s">
        <v>267</v>
      </c>
      <c r="D860" s="1763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66" t="s">
        <v>242</v>
      </c>
      <c r="D863" s="1767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66" t="s">
        <v>243</v>
      </c>
      <c r="D864" s="1767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609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610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611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612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613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66" t="s">
        <v>614</v>
      </c>
      <c r="D872" s="1767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66" t="s">
        <v>672</v>
      </c>
      <c r="D875" s="1767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62" t="s">
        <v>673</v>
      </c>
      <c r="D876" s="1763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68" t="s">
        <v>900</v>
      </c>
      <c r="D881" s="1769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64" t="s">
        <v>681</v>
      </c>
      <c r="D885" s="1765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64" t="s">
        <v>681</v>
      </c>
      <c r="D886" s="1765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727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1180</v>
      </c>
      <c r="F890" s="396">
        <f t="shared" si="205"/>
        <v>1180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38" t="str">
        <f>$B$7</f>
        <v>ОТЧЕТНИ ДАННИ ПО ЕБК ЗА ИЗПЪЛНЕНИЕТО НА БЮДЖЕТА</v>
      </c>
      <c r="C897" s="1739"/>
      <c r="D897" s="1739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458</v>
      </c>
      <c r="F898" s="406" t="s">
        <v>821</v>
      </c>
      <c r="G898" s="237"/>
      <c r="H898" s="1351" t="s">
        <v>1238</v>
      </c>
      <c r="I898" s="1352"/>
      <c r="J898" s="1353"/>
      <c r="K898" s="237"/>
      <c r="L898" s="237"/>
      <c r="M898" s="7">
        <f>(IF($E1028&lt;&gt;0,$M$2,IF($L1028&lt;&gt;0,$M$2,"")))</f>
        <v>1</v>
      </c>
    </row>
    <row r="899" spans="2:13" ht="18.75">
      <c r="B899" s="1740" t="str">
        <f>$B$9</f>
        <v>ДГ КАЛИНКА КВ.РУДНИК</v>
      </c>
      <c r="C899" s="1741"/>
      <c r="D899" s="1742"/>
      <c r="E899" s="115">
        <f>$E$9</f>
        <v>44927</v>
      </c>
      <c r="F899" s="226">
        <f>$F$9</f>
        <v>45107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43" t="str">
        <f>$B$12</f>
        <v>Бургас </v>
      </c>
      <c r="C902" s="1744"/>
      <c r="D902" s="1745"/>
      <c r="E902" s="410" t="s">
        <v>876</v>
      </c>
      <c r="F902" s="1349" t="str">
        <f>$F$12</f>
        <v>5202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877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459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699</v>
      </c>
      <c r="E906" s="1746" t="str">
        <f>CONCATENATE("Уточнен план ",$C$3)</f>
        <v>Уточнен план 2023</v>
      </c>
      <c r="F906" s="1747"/>
      <c r="G906" s="1747"/>
      <c r="H906" s="1748"/>
      <c r="I906" s="1749" t="str">
        <f>CONCATENATE("Отчет ",$C$3)</f>
        <v>Отчет 2023</v>
      </c>
      <c r="J906" s="1750"/>
      <c r="K906" s="1750"/>
      <c r="L906" s="1751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460</v>
      </c>
      <c r="D907" s="252" t="s">
        <v>700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729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</row>
    <row r="910" spans="2:13" ht="15.75">
      <c r="B910" s="1654" t="s">
        <v>2009</v>
      </c>
      <c r="C910" s="1447">
        <f>VLOOKUP(D911,EBK_DEIN2,2,FALSE)</f>
        <v>3389</v>
      </c>
      <c r="D910" s="1446" t="s">
        <v>778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</row>
    <row r="911" spans="2:13" ht="15.75">
      <c r="B911" s="1439"/>
      <c r="C911" s="1572">
        <f>+C910</f>
        <v>3389</v>
      </c>
      <c r="D911" s="1441" t="s">
        <v>1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</row>
    <row r="912" spans="2:13" ht="15.75">
      <c r="B912" s="1444"/>
      <c r="C912" s="1442"/>
      <c r="D912" s="1445" t="s">
        <v>701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</row>
    <row r="913" spans="2:14" ht="15.75">
      <c r="B913" s="272">
        <v>100</v>
      </c>
      <c r="C913" s="1754" t="s">
        <v>730</v>
      </c>
      <c r="D913" s="1755"/>
      <c r="E913" s="273">
        <f aca="true" t="shared" si="206" ref="E913:L913">SUM(E914:E915)</f>
        <v>3260</v>
      </c>
      <c r="F913" s="274">
        <f t="shared" si="206"/>
        <v>3260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731</v>
      </c>
      <c r="E914" s="281">
        <f>F914+G914+H914</f>
        <v>3260</v>
      </c>
      <c r="F914" s="152">
        <v>3260</v>
      </c>
      <c r="G914" s="153"/>
      <c r="H914" s="1407"/>
      <c r="I914" s="152">
        <v>0</v>
      </c>
      <c r="J914" s="153"/>
      <c r="K914" s="1407"/>
      <c r="L914" s="281">
        <f>I914+J914+K914</f>
        <v>0</v>
      </c>
      <c r="M914" s="12">
        <f t="shared" si="207"/>
        <v>1</v>
      </c>
      <c r="N914" s="13"/>
    </row>
    <row r="915" spans="2:14" ht="15.75">
      <c r="B915" s="278"/>
      <c r="C915" s="285">
        <v>102</v>
      </c>
      <c r="D915" s="286" t="s">
        <v>732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56" t="s">
        <v>733</v>
      </c>
      <c r="D916" s="1757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734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735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586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587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588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58" t="s">
        <v>189</v>
      </c>
      <c r="D922" s="1759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190</v>
      </c>
      <c r="E923" s="281">
        <f aca="true" t="shared" si="210" ref="E923:E930">F923+G923+H923</f>
        <v>0</v>
      </c>
      <c r="F923" s="152"/>
      <c r="G923" s="153"/>
      <c r="H923" s="1407"/>
      <c r="I923" s="152"/>
      <c r="J923" s="153"/>
      <c r="K923" s="1407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895</v>
      </c>
      <c r="E924" s="295">
        <f t="shared" si="210"/>
        <v>0</v>
      </c>
      <c r="F924" s="158"/>
      <c r="G924" s="159"/>
      <c r="H924" s="1409"/>
      <c r="I924" s="158"/>
      <c r="J924" s="159"/>
      <c r="K924" s="1409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857</v>
      </c>
      <c r="E925" s="295">
        <f t="shared" si="210"/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191</v>
      </c>
      <c r="E926" s="295">
        <f t="shared" si="210"/>
        <v>0</v>
      </c>
      <c r="F926" s="158"/>
      <c r="G926" s="159"/>
      <c r="H926" s="1409"/>
      <c r="I926" s="158"/>
      <c r="J926" s="159"/>
      <c r="K926" s="1409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192</v>
      </c>
      <c r="E927" s="295">
        <f t="shared" si="210"/>
        <v>0</v>
      </c>
      <c r="F927" s="158"/>
      <c r="G927" s="159"/>
      <c r="H927" s="1409"/>
      <c r="I927" s="158"/>
      <c r="J927" s="159"/>
      <c r="K927" s="1409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859</v>
      </c>
      <c r="E928" s="295">
        <f t="shared" si="210"/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193</v>
      </c>
      <c r="E929" s="287">
        <f t="shared" si="210"/>
        <v>0</v>
      </c>
      <c r="F929" s="173"/>
      <c r="G929" s="174"/>
      <c r="H929" s="1410"/>
      <c r="I929" s="173"/>
      <c r="J929" s="174"/>
      <c r="K929" s="1410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60" t="s">
        <v>194</v>
      </c>
      <c r="D930" s="1761"/>
      <c r="E930" s="310">
        <f t="shared" si="210"/>
        <v>0</v>
      </c>
      <c r="F930" s="1411"/>
      <c r="G930" s="1412"/>
      <c r="H930" s="1413"/>
      <c r="I930" s="1411"/>
      <c r="J930" s="1412"/>
      <c r="K930" s="1413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56" t="s">
        <v>195</v>
      </c>
      <c r="D931" s="1757"/>
      <c r="E931" s="310">
        <f aca="true" t="shared" si="212" ref="E931:L931">SUM(E932:E948)</f>
        <v>4994</v>
      </c>
      <c r="F931" s="274">
        <f t="shared" si="212"/>
        <v>4994</v>
      </c>
      <c r="G931" s="275">
        <f t="shared" si="212"/>
        <v>0</v>
      </c>
      <c r="H931" s="276">
        <f t="shared" si="212"/>
        <v>0</v>
      </c>
      <c r="I931" s="274">
        <f t="shared" si="212"/>
        <v>3326</v>
      </c>
      <c r="J931" s="275">
        <f t="shared" si="212"/>
        <v>0</v>
      </c>
      <c r="K931" s="276">
        <f t="shared" si="212"/>
        <v>0</v>
      </c>
      <c r="L931" s="310">
        <f t="shared" si="212"/>
        <v>3326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196</v>
      </c>
      <c r="E932" s="281">
        <f aca="true" t="shared" si="213" ref="E932:E948">F932+G932+H932</f>
        <v>0</v>
      </c>
      <c r="F932" s="152"/>
      <c r="G932" s="153"/>
      <c r="H932" s="1407"/>
      <c r="I932" s="152"/>
      <c r="J932" s="153"/>
      <c r="K932" s="1407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197</v>
      </c>
      <c r="E933" s="295">
        <f t="shared" si="213"/>
        <v>0</v>
      </c>
      <c r="F933" s="158"/>
      <c r="G933" s="159"/>
      <c r="H933" s="1409"/>
      <c r="I933" s="158"/>
      <c r="J933" s="159"/>
      <c r="K933" s="1409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198</v>
      </c>
      <c r="E934" s="295">
        <f t="shared" si="213"/>
        <v>0</v>
      </c>
      <c r="F934" s="158"/>
      <c r="G934" s="159"/>
      <c r="H934" s="1409"/>
      <c r="I934" s="158">
        <v>625</v>
      </c>
      <c r="J934" s="159"/>
      <c r="K934" s="1409"/>
      <c r="L934" s="295">
        <f t="shared" si="214"/>
        <v>625</v>
      </c>
      <c r="M934" s="12">
        <f t="shared" si="207"/>
        <v>1</v>
      </c>
      <c r="N934" s="13"/>
    </row>
    <row r="935" spans="2:14" ht="15.75">
      <c r="B935" s="292"/>
      <c r="C935" s="293">
        <v>1014</v>
      </c>
      <c r="D935" s="294" t="s">
        <v>199</v>
      </c>
      <c r="E935" s="295">
        <f t="shared" si="213"/>
        <v>0</v>
      </c>
      <c r="F935" s="158"/>
      <c r="G935" s="159"/>
      <c r="H935" s="1409"/>
      <c r="I935" s="158"/>
      <c r="J935" s="159"/>
      <c r="K935" s="1409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200</v>
      </c>
      <c r="E936" s="295">
        <f t="shared" si="213"/>
        <v>0</v>
      </c>
      <c r="F936" s="158"/>
      <c r="G936" s="159"/>
      <c r="H936" s="1409"/>
      <c r="I936" s="158">
        <v>0</v>
      </c>
      <c r="J936" s="159"/>
      <c r="K936" s="1409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201</v>
      </c>
      <c r="E937" s="314">
        <f t="shared" si="213"/>
        <v>0</v>
      </c>
      <c r="F937" s="164"/>
      <c r="G937" s="165"/>
      <c r="H937" s="1408"/>
      <c r="I937" s="164">
        <v>1403</v>
      </c>
      <c r="J937" s="165"/>
      <c r="K937" s="1408"/>
      <c r="L937" s="314">
        <f t="shared" si="214"/>
        <v>1403</v>
      </c>
      <c r="M937" s="12">
        <f t="shared" si="207"/>
        <v>1</v>
      </c>
      <c r="N937" s="13"/>
    </row>
    <row r="938" spans="2:14" ht="15.75">
      <c r="B938" s="278"/>
      <c r="C938" s="318">
        <v>1020</v>
      </c>
      <c r="D938" s="319" t="s">
        <v>202</v>
      </c>
      <c r="E938" s="320">
        <f t="shared" si="213"/>
        <v>4994</v>
      </c>
      <c r="F938" s="450">
        <v>4994</v>
      </c>
      <c r="G938" s="451"/>
      <c r="H938" s="1417"/>
      <c r="I938" s="450">
        <v>1298</v>
      </c>
      <c r="J938" s="451"/>
      <c r="K938" s="1417"/>
      <c r="L938" s="320">
        <f t="shared" si="214"/>
        <v>1298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203</v>
      </c>
      <c r="E939" s="326">
        <f t="shared" si="213"/>
        <v>0</v>
      </c>
      <c r="F939" s="445"/>
      <c r="G939" s="446"/>
      <c r="H939" s="1414"/>
      <c r="I939" s="445"/>
      <c r="J939" s="446"/>
      <c r="K939" s="1414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204</v>
      </c>
      <c r="E940" s="320">
        <f t="shared" si="213"/>
        <v>0</v>
      </c>
      <c r="F940" s="450"/>
      <c r="G940" s="451"/>
      <c r="H940" s="1417"/>
      <c r="I940" s="450"/>
      <c r="J940" s="451"/>
      <c r="K940" s="1417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205</v>
      </c>
      <c r="E941" s="295">
        <f t="shared" si="213"/>
        <v>0</v>
      </c>
      <c r="F941" s="158"/>
      <c r="G941" s="159"/>
      <c r="H941" s="1409"/>
      <c r="I941" s="158"/>
      <c r="J941" s="159"/>
      <c r="K941" s="1409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860</v>
      </c>
      <c r="E942" s="326">
        <f t="shared" si="213"/>
        <v>0</v>
      </c>
      <c r="F942" s="445"/>
      <c r="G942" s="446"/>
      <c r="H942" s="1414"/>
      <c r="I942" s="445"/>
      <c r="J942" s="446"/>
      <c r="K942" s="1414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206</v>
      </c>
      <c r="E943" s="320">
        <f t="shared" si="213"/>
        <v>0</v>
      </c>
      <c r="F943" s="450"/>
      <c r="G943" s="451"/>
      <c r="H943" s="1417"/>
      <c r="I943" s="450"/>
      <c r="J943" s="451"/>
      <c r="K943" s="1417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787</v>
      </c>
      <c r="E944" s="326">
        <f t="shared" si="213"/>
        <v>0</v>
      </c>
      <c r="F944" s="445"/>
      <c r="G944" s="446"/>
      <c r="H944" s="1414"/>
      <c r="I944" s="445"/>
      <c r="J944" s="446"/>
      <c r="K944" s="1414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207</v>
      </c>
      <c r="E945" s="335">
        <f t="shared" si="213"/>
        <v>0</v>
      </c>
      <c r="F945" s="589"/>
      <c r="G945" s="590"/>
      <c r="H945" s="1416"/>
      <c r="I945" s="589"/>
      <c r="J945" s="590"/>
      <c r="K945" s="1416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896</v>
      </c>
      <c r="E946" s="320">
        <f t="shared" si="213"/>
        <v>0</v>
      </c>
      <c r="F946" s="450"/>
      <c r="G946" s="451"/>
      <c r="H946" s="1417"/>
      <c r="I946" s="450"/>
      <c r="J946" s="451"/>
      <c r="K946" s="1417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299</v>
      </c>
      <c r="E947" s="295">
        <f t="shared" si="213"/>
        <v>0</v>
      </c>
      <c r="F947" s="158"/>
      <c r="G947" s="159"/>
      <c r="H947" s="1409"/>
      <c r="I947" s="158"/>
      <c r="J947" s="159"/>
      <c r="K947" s="1409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208</v>
      </c>
      <c r="E948" s="287">
        <f t="shared" si="213"/>
        <v>0</v>
      </c>
      <c r="F948" s="173"/>
      <c r="G948" s="174"/>
      <c r="H948" s="1410"/>
      <c r="I948" s="173"/>
      <c r="J948" s="174"/>
      <c r="K948" s="1410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62" t="s">
        <v>266</v>
      </c>
      <c r="D949" s="1763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897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898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899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62" t="s">
        <v>708</v>
      </c>
      <c r="D953" s="1763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209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210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211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212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213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62" t="s">
        <v>214</v>
      </c>
      <c r="D959" s="1763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300</v>
      </c>
      <c r="E960" s="281">
        <f aca="true" t="shared" si="219" ref="E960:E965">F960+G960+H960</f>
        <v>0</v>
      </c>
      <c r="F960" s="152"/>
      <c r="G960" s="153"/>
      <c r="H960" s="1407"/>
      <c r="I960" s="152"/>
      <c r="J960" s="153"/>
      <c r="K960" s="1407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215</v>
      </c>
      <c r="E961" s="287">
        <f t="shared" si="219"/>
        <v>0</v>
      </c>
      <c r="F961" s="173"/>
      <c r="G961" s="174"/>
      <c r="H961" s="1410"/>
      <c r="I961" s="173"/>
      <c r="J961" s="174"/>
      <c r="K961" s="1410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62" t="s">
        <v>216</v>
      </c>
      <c r="D962" s="1763"/>
      <c r="E962" s="310">
        <f t="shared" si="219"/>
        <v>0</v>
      </c>
      <c r="F962" s="1411"/>
      <c r="G962" s="1412"/>
      <c r="H962" s="1413"/>
      <c r="I962" s="1411"/>
      <c r="J962" s="1412"/>
      <c r="K962" s="1413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52" t="s">
        <v>217</v>
      </c>
      <c r="D963" s="1753"/>
      <c r="E963" s="310">
        <f t="shared" si="219"/>
        <v>0</v>
      </c>
      <c r="F963" s="1411"/>
      <c r="G963" s="1412"/>
      <c r="H963" s="1413"/>
      <c r="I963" s="1411"/>
      <c r="J963" s="1412"/>
      <c r="K963" s="1413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52" t="s">
        <v>218</v>
      </c>
      <c r="D964" s="1753"/>
      <c r="E964" s="310">
        <f t="shared" si="219"/>
        <v>0</v>
      </c>
      <c r="F964" s="1411"/>
      <c r="G964" s="1412"/>
      <c r="H964" s="1413"/>
      <c r="I964" s="1411"/>
      <c r="J964" s="1412"/>
      <c r="K964" s="1413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52" t="s">
        <v>1647</v>
      </c>
      <c r="D965" s="1753"/>
      <c r="E965" s="310">
        <f t="shared" si="219"/>
        <v>0</v>
      </c>
      <c r="F965" s="1411"/>
      <c r="G965" s="1412"/>
      <c r="H965" s="1413"/>
      <c r="I965" s="1411"/>
      <c r="J965" s="1412"/>
      <c r="K965" s="1413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62" t="s">
        <v>219</v>
      </c>
      <c r="D966" s="1763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1939</v>
      </c>
      <c r="E967" s="281">
        <f aca="true" t="shared" si="222" ref="E967:E974">F967+G967+H967</f>
        <v>0</v>
      </c>
      <c r="F967" s="152"/>
      <c r="G967" s="153"/>
      <c r="H967" s="1407"/>
      <c r="I967" s="152"/>
      <c r="J967" s="153"/>
      <c r="K967" s="1407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220</v>
      </c>
      <c r="E968" s="281">
        <f t="shared" si="222"/>
        <v>0</v>
      </c>
      <c r="F968" s="152"/>
      <c r="G968" s="153"/>
      <c r="H968" s="1407"/>
      <c r="I968" s="152"/>
      <c r="J968" s="153"/>
      <c r="K968" s="1407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221</v>
      </c>
      <c r="E969" s="326">
        <f t="shared" si="222"/>
        <v>0</v>
      </c>
      <c r="F969" s="445"/>
      <c r="G969" s="446"/>
      <c r="H969" s="1414"/>
      <c r="I969" s="445"/>
      <c r="J969" s="446"/>
      <c r="K969" s="1414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222</v>
      </c>
      <c r="E970" s="351">
        <f t="shared" si="222"/>
        <v>0</v>
      </c>
      <c r="F970" s="625"/>
      <c r="G970" s="626"/>
      <c r="H970" s="1415"/>
      <c r="I970" s="625"/>
      <c r="J970" s="626"/>
      <c r="K970" s="1415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223</v>
      </c>
      <c r="E971" s="335">
        <f t="shared" si="222"/>
        <v>0</v>
      </c>
      <c r="F971" s="589"/>
      <c r="G971" s="590"/>
      <c r="H971" s="1416"/>
      <c r="I971" s="589"/>
      <c r="J971" s="590"/>
      <c r="K971" s="1416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1958</v>
      </c>
      <c r="E972" s="320">
        <f t="shared" si="222"/>
        <v>0</v>
      </c>
      <c r="F972" s="450"/>
      <c r="G972" s="451"/>
      <c r="H972" s="1417"/>
      <c r="I972" s="450"/>
      <c r="J972" s="451"/>
      <c r="K972" s="1417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224</v>
      </c>
      <c r="E973" s="320">
        <f t="shared" si="222"/>
        <v>0</v>
      </c>
      <c r="F973" s="450"/>
      <c r="G973" s="451"/>
      <c r="H973" s="1417"/>
      <c r="I973" s="450"/>
      <c r="J973" s="451"/>
      <c r="K973" s="1417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225</v>
      </c>
      <c r="E974" s="287">
        <f t="shared" si="222"/>
        <v>0</v>
      </c>
      <c r="F974" s="173"/>
      <c r="G974" s="174"/>
      <c r="H974" s="1410"/>
      <c r="I974" s="173"/>
      <c r="J974" s="174"/>
      <c r="K974" s="1410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1989</v>
      </c>
      <c r="D975" s="1469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226</v>
      </c>
      <c r="E976" s="281">
        <f aca="true" t="shared" si="225" ref="E976:E983"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702</v>
      </c>
      <c r="E977" s="295">
        <f t="shared" si="225"/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227</v>
      </c>
      <c r="E978" s="295">
        <f t="shared" si="225"/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1.5">
      <c r="B979" s="291"/>
      <c r="C979" s="285">
        <v>3306</v>
      </c>
      <c r="D979" s="361" t="s">
        <v>1644</v>
      </c>
      <c r="E979" s="295">
        <f t="shared" si="225"/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.75">
      <c r="B980" s="291"/>
      <c r="C980" s="285">
        <v>3307</v>
      </c>
      <c r="D980" s="361" t="s">
        <v>2002</v>
      </c>
      <c r="E980" s="287">
        <f t="shared" si="225"/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62" t="s">
        <v>228</v>
      </c>
      <c r="D981" s="1763"/>
      <c r="E981" s="310">
        <f t="shared" si="225"/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62" t="s">
        <v>229</v>
      </c>
      <c r="D982" s="1763"/>
      <c r="E982" s="310">
        <f t="shared" si="225"/>
        <v>0</v>
      </c>
      <c r="F982" s="1411"/>
      <c r="G982" s="1412"/>
      <c r="H982" s="1413"/>
      <c r="I982" s="1411"/>
      <c r="J982" s="1412"/>
      <c r="K982" s="1413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62" t="s">
        <v>230</v>
      </c>
      <c r="D983" s="1763"/>
      <c r="E983" s="310">
        <f t="shared" si="225"/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62" t="s">
        <v>231</v>
      </c>
      <c r="D984" s="1763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232</v>
      </c>
      <c r="E985" s="281">
        <f aca="true" t="shared" si="229" ref="E985:E990">F985+G985+H985</f>
        <v>0</v>
      </c>
      <c r="F985" s="152"/>
      <c r="G985" s="153"/>
      <c r="H985" s="1407"/>
      <c r="I985" s="152"/>
      <c r="J985" s="153"/>
      <c r="K985" s="1407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233</v>
      </c>
      <c r="E986" s="295">
        <f t="shared" si="229"/>
        <v>0</v>
      </c>
      <c r="F986" s="158"/>
      <c r="G986" s="159"/>
      <c r="H986" s="1409"/>
      <c r="I986" s="158"/>
      <c r="J986" s="159"/>
      <c r="K986" s="1409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234</v>
      </c>
      <c r="E987" s="295">
        <f t="shared" si="229"/>
        <v>0</v>
      </c>
      <c r="F987" s="158"/>
      <c r="G987" s="159"/>
      <c r="H987" s="1409"/>
      <c r="I987" s="158"/>
      <c r="J987" s="159"/>
      <c r="K987" s="1409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235</v>
      </c>
      <c r="E988" s="295">
        <f t="shared" si="229"/>
        <v>0</v>
      </c>
      <c r="F988" s="158"/>
      <c r="G988" s="159"/>
      <c r="H988" s="1409"/>
      <c r="I988" s="158"/>
      <c r="J988" s="159"/>
      <c r="K988" s="1409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236</v>
      </c>
      <c r="E989" s="295">
        <f t="shared" si="229"/>
        <v>0</v>
      </c>
      <c r="F989" s="158"/>
      <c r="G989" s="159"/>
      <c r="H989" s="1409"/>
      <c r="I989" s="158"/>
      <c r="J989" s="159"/>
      <c r="K989" s="1409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237</v>
      </c>
      <c r="E990" s="287">
        <f t="shared" si="229"/>
        <v>0</v>
      </c>
      <c r="F990" s="173"/>
      <c r="G990" s="174"/>
      <c r="H990" s="1410"/>
      <c r="I990" s="173"/>
      <c r="J990" s="174"/>
      <c r="K990" s="1410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62" t="s">
        <v>1648</v>
      </c>
      <c r="D991" s="1763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238</v>
      </c>
      <c r="E992" s="281">
        <f aca="true" t="shared" si="232" ref="E992:E997">F992+G992+H992</f>
        <v>0</v>
      </c>
      <c r="F992" s="152"/>
      <c r="G992" s="153"/>
      <c r="H992" s="1407"/>
      <c r="I992" s="152"/>
      <c r="J992" s="153"/>
      <c r="K992" s="1407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239</v>
      </c>
      <c r="E993" s="295">
        <f t="shared" si="232"/>
        <v>0</v>
      </c>
      <c r="F993" s="158"/>
      <c r="G993" s="159"/>
      <c r="H993" s="1409"/>
      <c r="I993" s="158"/>
      <c r="J993" s="159"/>
      <c r="K993" s="1409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240</v>
      </c>
      <c r="E994" s="287">
        <f t="shared" si="232"/>
        <v>0</v>
      </c>
      <c r="F994" s="173"/>
      <c r="G994" s="174"/>
      <c r="H994" s="1410"/>
      <c r="I994" s="173"/>
      <c r="J994" s="174"/>
      <c r="K994" s="1410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62" t="s">
        <v>1645</v>
      </c>
      <c r="D995" s="1763"/>
      <c r="E995" s="310">
        <f t="shared" si="232"/>
        <v>0</v>
      </c>
      <c r="F995" s="1411"/>
      <c r="G995" s="1412"/>
      <c r="H995" s="1413"/>
      <c r="I995" s="1411"/>
      <c r="J995" s="1412"/>
      <c r="K995" s="1413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62" t="s">
        <v>1646</v>
      </c>
      <c r="D996" s="1763"/>
      <c r="E996" s="310">
        <f t="shared" si="232"/>
        <v>0</v>
      </c>
      <c r="F996" s="1411"/>
      <c r="G996" s="1412"/>
      <c r="H996" s="1413"/>
      <c r="I996" s="1411"/>
      <c r="J996" s="1412"/>
      <c r="K996" s="1413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52" t="s">
        <v>241</v>
      </c>
      <c r="D997" s="1753"/>
      <c r="E997" s="310">
        <f t="shared" si="232"/>
        <v>0</v>
      </c>
      <c r="F997" s="1411"/>
      <c r="G997" s="1412"/>
      <c r="H997" s="1413"/>
      <c r="I997" s="1411"/>
      <c r="J997" s="1412"/>
      <c r="K997" s="1413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62" t="s">
        <v>267</v>
      </c>
      <c r="D998" s="1763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268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269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66" t="s">
        <v>242</v>
      </c>
      <c r="D1001" s="1767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66" t="s">
        <v>243</v>
      </c>
      <c r="D1002" s="1767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244</v>
      </c>
      <c r="E1003" s="281">
        <f aca="true" t="shared" si="236" ref="E1003:E1009">F1003+G1003+H1003</f>
        <v>0</v>
      </c>
      <c r="F1003" s="152"/>
      <c r="G1003" s="153"/>
      <c r="H1003" s="1407"/>
      <c r="I1003" s="152"/>
      <c r="J1003" s="153"/>
      <c r="K1003" s="1407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245</v>
      </c>
      <c r="E1004" s="295">
        <f t="shared" si="236"/>
        <v>0</v>
      </c>
      <c r="F1004" s="158"/>
      <c r="G1004" s="159"/>
      <c r="H1004" s="1409"/>
      <c r="I1004" s="158"/>
      <c r="J1004" s="159"/>
      <c r="K1004" s="1409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609</v>
      </c>
      <c r="E1005" s="295">
        <f t="shared" si="236"/>
        <v>0</v>
      </c>
      <c r="F1005" s="158"/>
      <c r="G1005" s="159"/>
      <c r="H1005" s="1409"/>
      <c r="I1005" s="158"/>
      <c r="J1005" s="159"/>
      <c r="K1005" s="1409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610</v>
      </c>
      <c r="E1006" s="295">
        <f t="shared" si="236"/>
        <v>0</v>
      </c>
      <c r="F1006" s="158"/>
      <c r="G1006" s="159"/>
      <c r="H1006" s="1409"/>
      <c r="I1006" s="158"/>
      <c r="J1006" s="159"/>
      <c r="K1006" s="1409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611</v>
      </c>
      <c r="E1007" s="295">
        <f t="shared" si="236"/>
        <v>0</v>
      </c>
      <c r="F1007" s="158"/>
      <c r="G1007" s="159"/>
      <c r="H1007" s="1409"/>
      <c r="I1007" s="158"/>
      <c r="J1007" s="159"/>
      <c r="K1007" s="1409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612</v>
      </c>
      <c r="E1008" s="295">
        <f t="shared" si="236"/>
        <v>0</v>
      </c>
      <c r="F1008" s="158"/>
      <c r="G1008" s="159"/>
      <c r="H1008" s="1409"/>
      <c r="I1008" s="158"/>
      <c r="J1008" s="159"/>
      <c r="K1008" s="1409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613</v>
      </c>
      <c r="E1009" s="287">
        <f t="shared" si="236"/>
        <v>0</v>
      </c>
      <c r="F1009" s="173"/>
      <c r="G1009" s="174"/>
      <c r="H1009" s="1410"/>
      <c r="I1009" s="173"/>
      <c r="J1009" s="174"/>
      <c r="K1009" s="1410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66" t="s">
        <v>614</v>
      </c>
      <c r="D1010" s="1767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301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615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66" t="s">
        <v>672</v>
      </c>
      <c r="D1013" s="1767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62" t="s">
        <v>673</v>
      </c>
      <c r="D1014" s="1763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674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675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676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677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68" t="s">
        <v>900</v>
      </c>
      <c r="D1019" s="1769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678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679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680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71"/>
      <c r="C1023" s="1764" t="s">
        <v>681</v>
      </c>
      <c r="D1023" s="1765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 t="shared" si="238"/>
      </c>
      <c r="N1023" s="13"/>
    </row>
    <row r="1024" spans="2:14" ht="15.75">
      <c r="B1024" s="381">
        <v>98</v>
      </c>
      <c r="C1024" s="1764" t="s">
        <v>681</v>
      </c>
      <c r="D1024" s="1765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52"/>
      <c r="C1028" s="393" t="s">
        <v>727</v>
      </c>
      <c r="D1028" s="1421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8254</v>
      </c>
      <c r="F1028" s="396">
        <f t="shared" si="241"/>
        <v>8254</v>
      </c>
      <c r="G1028" s="397">
        <f t="shared" si="241"/>
        <v>0</v>
      </c>
      <c r="H1028" s="398">
        <f t="shared" si="241"/>
        <v>0</v>
      </c>
      <c r="I1028" s="396">
        <f t="shared" si="241"/>
        <v>3326</v>
      </c>
      <c r="J1028" s="397">
        <f t="shared" si="241"/>
        <v>0</v>
      </c>
      <c r="K1028" s="398">
        <f t="shared" si="241"/>
        <v>0</v>
      </c>
      <c r="L1028" s="395">
        <f t="shared" si="241"/>
        <v>3326</v>
      </c>
      <c r="M1028" s="12">
        <f t="shared" si="238"/>
        <v>1</v>
      </c>
      <c r="N1028" s="73" t="str">
        <f>LEFT(C910,1)</f>
        <v>3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17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54"/>
      <c r="D1034" s="1355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738" t="str">
        <f>$B$7</f>
        <v>ОТЧЕТНИ ДАННИ ПО ЕБК ЗА ИЗПЪЛНЕНИЕТО НА БЮДЖЕТА</v>
      </c>
      <c r="C1035" s="1739"/>
      <c r="D1035" s="1739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458</v>
      </c>
      <c r="F1036" s="406" t="s">
        <v>821</v>
      </c>
      <c r="G1036" s="237"/>
      <c r="H1036" s="1351" t="s">
        <v>1238</v>
      </c>
      <c r="I1036" s="1352"/>
      <c r="J1036" s="1353"/>
      <c r="K1036" s="237"/>
      <c r="L1036" s="237"/>
      <c r="M1036" s="7">
        <f>(IF($E1166&lt;&gt;0,$M$2,IF($L1166&lt;&gt;0,$M$2,"")))</f>
        <v>1</v>
      </c>
    </row>
    <row r="1037" spans="2:13" ht="18.75">
      <c r="B1037" s="1740" t="str">
        <f>$B$9</f>
        <v>ДГ КАЛИНКА КВ.РУДНИК</v>
      </c>
      <c r="C1037" s="1741"/>
      <c r="D1037" s="1742"/>
      <c r="E1037" s="115">
        <f>$E$9</f>
        <v>44927</v>
      </c>
      <c r="F1037" s="226">
        <f>$F$9</f>
        <v>45107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743" t="str">
        <f>$B$12</f>
        <v>Бургас </v>
      </c>
      <c r="C1040" s="1744"/>
      <c r="D1040" s="1745"/>
      <c r="E1040" s="410" t="s">
        <v>876</v>
      </c>
      <c r="F1040" s="1349" t="str">
        <f>$F$12</f>
        <v>5202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50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877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66" t="s">
        <v>459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699</v>
      </c>
      <c r="E1044" s="1746" t="str">
        <f>CONCATENATE("Уточнен план ",$C$3)</f>
        <v>Уточнен план 2023</v>
      </c>
      <c r="F1044" s="1747"/>
      <c r="G1044" s="1747"/>
      <c r="H1044" s="1748"/>
      <c r="I1044" s="1749" t="str">
        <f>CONCATENATE("Отчет ",$C$3)</f>
        <v>Отчет 2023</v>
      </c>
      <c r="J1044" s="1750"/>
      <c r="K1044" s="1750"/>
      <c r="L1044" s="1751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460</v>
      </c>
      <c r="D1045" s="252" t="s">
        <v>700</v>
      </c>
      <c r="E1045" s="1392" t="str">
        <f>$E$20</f>
        <v>Уточнен план                Общо</v>
      </c>
      <c r="F1045" s="1396" t="str">
        <f>$F$20</f>
        <v>държавни дейности</v>
      </c>
      <c r="G1045" s="1397" t="str">
        <f>$G$20</f>
        <v>местни дейности</v>
      </c>
      <c r="H1045" s="1398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16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729</v>
      </c>
      <c r="E1046" s="1443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40"/>
      <c r="C1047" s="1583" t="e">
        <f>VLOOKUP(D1047,OP_LIST2,2,FALSE)</f>
        <v>#N/A</v>
      </c>
      <c r="D1047" s="1446"/>
      <c r="E1047" s="389"/>
      <c r="F1047" s="1430"/>
      <c r="G1047" s="1431"/>
      <c r="H1047" s="1432"/>
      <c r="I1047" s="1430"/>
      <c r="J1047" s="1431"/>
      <c r="K1047" s="1432"/>
      <c r="L1047" s="1429"/>
      <c r="M1047" s="7">
        <f>(IF($E1166&lt;&gt;0,$M$2,IF($L1166&lt;&gt;0,$M$2,"")))</f>
        <v>1</v>
      </c>
    </row>
    <row r="1048" spans="2:13" ht="15.75">
      <c r="B1048" s="1654" t="s">
        <v>2009</v>
      </c>
      <c r="C1048" s="1447">
        <f>VLOOKUP(D1049,EBK_DEIN2,2,FALSE)</f>
        <v>4437</v>
      </c>
      <c r="D1048" s="1446" t="s">
        <v>778</v>
      </c>
      <c r="E1048" s="389"/>
      <c r="F1048" s="1433"/>
      <c r="G1048" s="1434"/>
      <c r="H1048" s="1435"/>
      <c r="I1048" s="1433"/>
      <c r="J1048" s="1434"/>
      <c r="K1048" s="1435"/>
      <c r="L1048" s="1429"/>
      <c r="M1048" s="7">
        <f>(IF($E1166&lt;&gt;0,$M$2,IF($L1166&lt;&gt;0,$M$2,"")))</f>
        <v>1</v>
      </c>
    </row>
    <row r="1049" spans="2:13" ht="15.75">
      <c r="B1049" s="1439"/>
      <c r="C1049" s="1572">
        <f>+C1048</f>
        <v>4437</v>
      </c>
      <c r="D1049" s="1441" t="s">
        <v>9</v>
      </c>
      <c r="E1049" s="389"/>
      <c r="F1049" s="1433"/>
      <c r="G1049" s="1434"/>
      <c r="H1049" s="1435"/>
      <c r="I1049" s="1433"/>
      <c r="J1049" s="1434"/>
      <c r="K1049" s="1435"/>
      <c r="L1049" s="1429"/>
      <c r="M1049" s="7">
        <f>(IF($E1166&lt;&gt;0,$M$2,IF($L1166&lt;&gt;0,$M$2,"")))</f>
        <v>1</v>
      </c>
    </row>
    <row r="1050" spans="2:13" ht="15.75">
      <c r="B1050" s="1444"/>
      <c r="C1050" s="1442"/>
      <c r="D1050" s="1445" t="s">
        <v>701</v>
      </c>
      <c r="E1050" s="389"/>
      <c r="F1050" s="1436"/>
      <c r="G1050" s="1437"/>
      <c r="H1050" s="1438"/>
      <c r="I1050" s="1436"/>
      <c r="J1050" s="1437"/>
      <c r="K1050" s="1438"/>
      <c r="L1050" s="1429"/>
      <c r="M1050" s="7">
        <f>(IF($E1166&lt;&gt;0,$M$2,IF($L1166&lt;&gt;0,$M$2,"")))</f>
        <v>1</v>
      </c>
    </row>
    <row r="1051" spans="2:14" ht="15.75">
      <c r="B1051" s="272">
        <v>100</v>
      </c>
      <c r="C1051" s="1754" t="s">
        <v>730</v>
      </c>
      <c r="D1051" s="1755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>
        <f aca="true" t="shared" si="243" ref="M1051:M1082">(IF($E1051&lt;&gt;0,$M$2,IF($L1051&lt;&gt;0,$M$2,"")))</f>
      </c>
      <c r="N1051" s="13"/>
    </row>
    <row r="1052" spans="2:14" ht="15.75">
      <c r="B1052" s="278"/>
      <c r="C1052" s="279">
        <v>101</v>
      </c>
      <c r="D1052" s="280" t="s">
        <v>731</v>
      </c>
      <c r="E1052" s="281">
        <f>F1052+G1052+H1052</f>
        <v>0</v>
      </c>
      <c r="F1052" s="152"/>
      <c r="G1052" s="153"/>
      <c r="H1052" s="1407"/>
      <c r="I1052" s="152"/>
      <c r="J1052" s="153"/>
      <c r="K1052" s="1407"/>
      <c r="L1052" s="281">
        <f>I1052+J1052+K1052</f>
        <v>0</v>
      </c>
      <c r="M1052" s="12">
        <f t="shared" si="243"/>
      </c>
      <c r="N1052" s="13"/>
    </row>
    <row r="1053" spans="2:14" ht="15.75">
      <c r="B1053" s="278"/>
      <c r="C1053" s="285">
        <v>102</v>
      </c>
      <c r="D1053" s="286" t="s">
        <v>732</v>
      </c>
      <c r="E1053" s="287">
        <f>F1053+G1053+H1053</f>
        <v>0</v>
      </c>
      <c r="F1053" s="173"/>
      <c r="G1053" s="174"/>
      <c r="H1053" s="1410"/>
      <c r="I1053" s="173"/>
      <c r="J1053" s="174"/>
      <c r="K1053" s="1410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756" t="s">
        <v>733</v>
      </c>
      <c r="D1054" s="1757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734</v>
      </c>
      <c r="E1055" s="281">
        <f>F1055+G1055+H1055</f>
        <v>0</v>
      </c>
      <c r="F1055" s="152"/>
      <c r="G1055" s="153"/>
      <c r="H1055" s="1407"/>
      <c r="I1055" s="152"/>
      <c r="J1055" s="153"/>
      <c r="K1055" s="1407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735</v>
      </c>
      <c r="E1056" s="295">
        <f>F1056+G1056+H1056</f>
        <v>0</v>
      </c>
      <c r="F1056" s="158"/>
      <c r="G1056" s="159"/>
      <c r="H1056" s="1409"/>
      <c r="I1056" s="158"/>
      <c r="J1056" s="159"/>
      <c r="K1056" s="1409"/>
      <c r="L1056" s="295">
        <f>I1056+J1056+K1056</f>
        <v>0</v>
      </c>
      <c r="M1056" s="12">
        <f t="shared" si="243"/>
      </c>
      <c r="N1056" s="13"/>
    </row>
    <row r="1057" spans="2:14" ht="31.5">
      <c r="B1057" s="299"/>
      <c r="C1057" s="293">
        <v>205</v>
      </c>
      <c r="D1057" s="294" t="s">
        <v>586</v>
      </c>
      <c r="E1057" s="295">
        <f>F1057+G1057+H1057</f>
        <v>0</v>
      </c>
      <c r="F1057" s="158"/>
      <c r="G1057" s="159"/>
      <c r="H1057" s="1409"/>
      <c r="I1057" s="158"/>
      <c r="J1057" s="159"/>
      <c r="K1057" s="1409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587</v>
      </c>
      <c r="E1058" s="295">
        <f>F1058+G1058+H1058</f>
        <v>0</v>
      </c>
      <c r="F1058" s="158"/>
      <c r="G1058" s="159"/>
      <c r="H1058" s="1409"/>
      <c r="I1058" s="158"/>
      <c r="J1058" s="159"/>
      <c r="K1058" s="1409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588</v>
      </c>
      <c r="E1059" s="287">
        <f>F1059+G1059+H1059</f>
        <v>0</v>
      </c>
      <c r="F1059" s="173"/>
      <c r="G1059" s="174"/>
      <c r="H1059" s="1410"/>
      <c r="I1059" s="173"/>
      <c r="J1059" s="174"/>
      <c r="K1059" s="1410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758" t="s">
        <v>189</v>
      </c>
      <c r="D1060" s="1759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>
        <f t="shared" si="243"/>
      </c>
      <c r="N1060" s="13"/>
    </row>
    <row r="1061" spans="2:14" ht="15.75">
      <c r="B1061" s="291"/>
      <c r="C1061" s="302">
        <v>551</v>
      </c>
      <c r="D1061" s="303" t="s">
        <v>190</v>
      </c>
      <c r="E1061" s="281">
        <f aca="true" t="shared" si="246" ref="E1061:E1068">F1061+G1061+H1061</f>
        <v>0</v>
      </c>
      <c r="F1061" s="152"/>
      <c r="G1061" s="153"/>
      <c r="H1061" s="1407"/>
      <c r="I1061" s="152"/>
      <c r="J1061" s="153"/>
      <c r="K1061" s="1407"/>
      <c r="L1061" s="281">
        <f aca="true" t="shared" si="247" ref="L1061:L1068">I1061+J1061+K1061</f>
        <v>0</v>
      </c>
      <c r="M1061" s="12">
        <f t="shared" si="243"/>
      </c>
      <c r="N1061" s="13"/>
    </row>
    <row r="1062" spans="2:14" ht="15.75">
      <c r="B1062" s="291"/>
      <c r="C1062" s="304">
        <v>552</v>
      </c>
      <c r="D1062" s="305" t="s">
        <v>895</v>
      </c>
      <c r="E1062" s="295">
        <f t="shared" si="246"/>
        <v>0</v>
      </c>
      <c r="F1062" s="158"/>
      <c r="G1062" s="159"/>
      <c r="H1062" s="1409"/>
      <c r="I1062" s="158"/>
      <c r="J1062" s="159"/>
      <c r="K1062" s="1409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857</v>
      </c>
      <c r="E1063" s="295">
        <f t="shared" si="246"/>
        <v>0</v>
      </c>
      <c r="F1063" s="484">
        <v>0</v>
      </c>
      <c r="G1063" s="485">
        <v>0</v>
      </c>
      <c r="H1063" s="160">
        <v>0</v>
      </c>
      <c r="I1063" s="484">
        <v>0</v>
      </c>
      <c r="J1063" s="485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191</v>
      </c>
      <c r="E1064" s="295">
        <f t="shared" si="246"/>
        <v>0</v>
      </c>
      <c r="F1064" s="158"/>
      <c r="G1064" s="159"/>
      <c r="H1064" s="1409"/>
      <c r="I1064" s="158"/>
      <c r="J1064" s="159"/>
      <c r="K1064" s="1409"/>
      <c r="L1064" s="295">
        <f t="shared" si="247"/>
        <v>0</v>
      </c>
      <c r="M1064" s="12">
        <f t="shared" si="243"/>
      </c>
      <c r="N1064" s="13"/>
    </row>
    <row r="1065" spans="2:14" ht="15.75">
      <c r="B1065" s="306"/>
      <c r="C1065" s="304">
        <v>580</v>
      </c>
      <c r="D1065" s="305" t="s">
        <v>192</v>
      </c>
      <c r="E1065" s="295">
        <f t="shared" si="246"/>
        <v>0</v>
      </c>
      <c r="F1065" s="158"/>
      <c r="G1065" s="159"/>
      <c r="H1065" s="1409"/>
      <c r="I1065" s="158"/>
      <c r="J1065" s="159"/>
      <c r="K1065" s="1409"/>
      <c r="L1065" s="295">
        <f t="shared" si="247"/>
        <v>0</v>
      </c>
      <c r="M1065" s="12">
        <f t="shared" si="243"/>
      </c>
      <c r="N1065" s="13"/>
    </row>
    <row r="1066" spans="2:14" ht="15.75">
      <c r="B1066" s="291"/>
      <c r="C1066" s="304">
        <v>588</v>
      </c>
      <c r="D1066" s="305" t="s">
        <v>859</v>
      </c>
      <c r="E1066" s="295">
        <f t="shared" si="246"/>
        <v>0</v>
      </c>
      <c r="F1066" s="484">
        <v>0</v>
      </c>
      <c r="G1066" s="485">
        <v>0</v>
      </c>
      <c r="H1066" s="160">
        <v>0</v>
      </c>
      <c r="I1066" s="484">
        <v>0</v>
      </c>
      <c r="J1066" s="485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193</v>
      </c>
      <c r="E1067" s="287">
        <f t="shared" si="246"/>
        <v>0</v>
      </c>
      <c r="F1067" s="173"/>
      <c r="G1067" s="174"/>
      <c r="H1067" s="1410"/>
      <c r="I1067" s="173"/>
      <c r="J1067" s="174"/>
      <c r="K1067" s="1410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760" t="s">
        <v>194</v>
      </c>
      <c r="D1068" s="1761"/>
      <c r="E1068" s="310">
        <f t="shared" si="246"/>
        <v>0</v>
      </c>
      <c r="F1068" s="1411"/>
      <c r="G1068" s="1412"/>
      <c r="H1068" s="1413"/>
      <c r="I1068" s="1411"/>
      <c r="J1068" s="1412"/>
      <c r="K1068" s="1413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756" t="s">
        <v>195</v>
      </c>
      <c r="D1069" s="1757"/>
      <c r="E1069" s="310">
        <f aca="true" t="shared" si="248" ref="E1069:L1069">SUM(E1070:E1086)</f>
        <v>260</v>
      </c>
      <c r="F1069" s="274">
        <f t="shared" si="248"/>
        <v>260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0</v>
      </c>
      <c r="K1069" s="276">
        <f t="shared" si="248"/>
        <v>0</v>
      </c>
      <c r="L1069" s="310">
        <f t="shared" si="248"/>
        <v>0</v>
      </c>
      <c r="M1069" s="12">
        <f t="shared" si="243"/>
        <v>1</v>
      </c>
      <c r="N1069" s="13"/>
    </row>
    <row r="1070" spans="2:14" ht="15.75">
      <c r="B1070" s="292"/>
      <c r="C1070" s="279">
        <v>1011</v>
      </c>
      <c r="D1070" s="311" t="s">
        <v>196</v>
      </c>
      <c r="E1070" s="281">
        <f aca="true" t="shared" si="249" ref="E1070:E1086">F1070+G1070+H1070</f>
        <v>0</v>
      </c>
      <c r="F1070" s="152"/>
      <c r="G1070" s="153"/>
      <c r="H1070" s="1407"/>
      <c r="I1070" s="152"/>
      <c r="J1070" s="153"/>
      <c r="K1070" s="1407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197</v>
      </c>
      <c r="E1071" s="295">
        <f t="shared" si="249"/>
        <v>260</v>
      </c>
      <c r="F1071" s="158">
        <v>260</v>
      </c>
      <c r="G1071" s="159"/>
      <c r="H1071" s="1409"/>
      <c r="I1071" s="158">
        <v>0</v>
      </c>
      <c r="J1071" s="159"/>
      <c r="K1071" s="1409"/>
      <c r="L1071" s="295">
        <f t="shared" si="250"/>
        <v>0</v>
      </c>
      <c r="M1071" s="12">
        <f t="shared" si="243"/>
        <v>1</v>
      </c>
      <c r="N1071" s="13"/>
    </row>
    <row r="1072" spans="2:14" ht="15.75">
      <c r="B1072" s="292"/>
      <c r="C1072" s="293">
        <v>1013</v>
      </c>
      <c r="D1072" s="294" t="s">
        <v>198</v>
      </c>
      <c r="E1072" s="295">
        <f t="shared" si="249"/>
        <v>0</v>
      </c>
      <c r="F1072" s="158"/>
      <c r="G1072" s="159"/>
      <c r="H1072" s="1409"/>
      <c r="I1072" s="158"/>
      <c r="J1072" s="159"/>
      <c r="K1072" s="1409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199</v>
      </c>
      <c r="E1073" s="295">
        <f t="shared" si="249"/>
        <v>0</v>
      </c>
      <c r="F1073" s="158"/>
      <c r="G1073" s="159"/>
      <c r="H1073" s="1409"/>
      <c r="I1073" s="158"/>
      <c r="J1073" s="159"/>
      <c r="K1073" s="1409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200</v>
      </c>
      <c r="E1074" s="295">
        <f t="shared" si="249"/>
        <v>0</v>
      </c>
      <c r="F1074" s="158"/>
      <c r="G1074" s="159"/>
      <c r="H1074" s="1409"/>
      <c r="I1074" s="158"/>
      <c r="J1074" s="159"/>
      <c r="K1074" s="1409"/>
      <c r="L1074" s="295">
        <f t="shared" si="250"/>
        <v>0</v>
      </c>
      <c r="M1074" s="12">
        <f t="shared" si="243"/>
      </c>
      <c r="N1074" s="13"/>
    </row>
    <row r="1075" spans="2:14" ht="15.75">
      <c r="B1075" s="292"/>
      <c r="C1075" s="312">
        <v>1016</v>
      </c>
      <c r="D1075" s="313" t="s">
        <v>201</v>
      </c>
      <c r="E1075" s="314">
        <f t="shared" si="249"/>
        <v>0</v>
      </c>
      <c r="F1075" s="164"/>
      <c r="G1075" s="165"/>
      <c r="H1075" s="1408"/>
      <c r="I1075" s="164"/>
      <c r="J1075" s="165"/>
      <c r="K1075" s="1408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202</v>
      </c>
      <c r="E1076" s="320">
        <f t="shared" si="249"/>
        <v>0</v>
      </c>
      <c r="F1076" s="450"/>
      <c r="G1076" s="451"/>
      <c r="H1076" s="1417"/>
      <c r="I1076" s="450"/>
      <c r="J1076" s="451"/>
      <c r="K1076" s="1417"/>
      <c r="L1076" s="320">
        <f t="shared" si="250"/>
        <v>0</v>
      </c>
      <c r="M1076" s="12">
        <f t="shared" si="243"/>
      </c>
      <c r="N1076" s="13"/>
    </row>
    <row r="1077" spans="2:14" ht="15.75">
      <c r="B1077" s="292"/>
      <c r="C1077" s="324">
        <v>1030</v>
      </c>
      <c r="D1077" s="325" t="s">
        <v>203</v>
      </c>
      <c r="E1077" s="326">
        <f t="shared" si="249"/>
        <v>0</v>
      </c>
      <c r="F1077" s="445"/>
      <c r="G1077" s="446"/>
      <c r="H1077" s="1414"/>
      <c r="I1077" s="445"/>
      <c r="J1077" s="446"/>
      <c r="K1077" s="1414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204</v>
      </c>
      <c r="E1078" s="320">
        <f t="shared" si="249"/>
        <v>0</v>
      </c>
      <c r="F1078" s="450"/>
      <c r="G1078" s="451"/>
      <c r="H1078" s="1417"/>
      <c r="I1078" s="450"/>
      <c r="J1078" s="451"/>
      <c r="K1078" s="1417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205</v>
      </c>
      <c r="E1079" s="295">
        <f t="shared" si="249"/>
        <v>0</v>
      </c>
      <c r="F1079" s="158"/>
      <c r="G1079" s="159"/>
      <c r="H1079" s="1409"/>
      <c r="I1079" s="158"/>
      <c r="J1079" s="159"/>
      <c r="K1079" s="1409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860</v>
      </c>
      <c r="E1080" s="326">
        <f t="shared" si="249"/>
        <v>0</v>
      </c>
      <c r="F1080" s="445"/>
      <c r="G1080" s="446"/>
      <c r="H1080" s="1414"/>
      <c r="I1080" s="445"/>
      <c r="J1080" s="446"/>
      <c r="K1080" s="1414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206</v>
      </c>
      <c r="E1081" s="320">
        <f t="shared" si="249"/>
        <v>0</v>
      </c>
      <c r="F1081" s="450"/>
      <c r="G1081" s="451"/>
      <c r="H1081" s="1417"/>
      <c r="I1081" s="450"/>
      <c r="J1081" s="451"/>
      <c r="K1081" s="1417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787</v>
      </c>
      <c r="E1082" s="326">
        <f t="shared" si="249"/>
        <v>0</v>
      </c>
      <c r="F1082" s="445"/>
      <c r="G1082" s="446"/>
      <c r="H1082" s="1414"/>
      <c r="I1082" s="445"/>
      <c r="J1082" s="446"/>
      <c r="K1082" s="1414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207</v>
      </c>
      <c r="E1083" s="335">
        <f t="shared" si="249"/>
        <v>0</v>
      </c>
      <c r="F1083" s="589"/>
      <c r="G1083" s="590"/>
      <c r="H1083" s="1416"/>
      <c r="I1083" s="589"/>
      <c r="J1083" s="590"/>
      <c r="K1083" s="1416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896</v>
      </c>
      <c r="E1084" s="320">
        <f t="shared" si="249"/>
        <v>0</v>
      </c>
      <c r="F1084" s="450"/>
      <c r="G1084" s="451"/>
      <c r="H1084" s="1417"/>
      <c r="I1084" s="450"/>
      <c r="J1084" s="451"/>
      <c r="K1084" s="1417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299</v>
      </c>
      <c r="E1085" s="295">
        <f t="shared" si="249"/>
        <v>0</v>
      </c>
      <c r="F1085" s="158"/>
      <c r="G1085" s="159"/>
      <c r="H1085" s="1409"/>
      <c r="I1085" s="158"/>
      <c r="J1085" s="159"/>
      <c r="K1085" s="1409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208</v>
      </c>
      <c r="E1086" s="287">
        <f t="shared" si="249"/>
        <v>0</v>
      </c>
      <c r="F1086" s="173"/>
      <c r="G1086" s="174"/>
      <c r="H1086" s="1410"/>
      <c r="I1086" s="173"/>
      <c r="J1086" s="174"/>
      <c r="K1086" s="1410"/>
      <c r="L1086" s="287">
        <f t="shared" si="250"/>
        <v>0</v>
      </c>
      <c r="M1086" s="12">
        <f t="shared" si="251"/>
      </c>
      <c r="N1086" s="13"/>
    </row>
    <row r="1087" spans="2:14" ht="15.75">
      <c r="B1087" s="272">
        <v>1900</v>
      </c>
      <c r="C1087" s="1762" t="s">
        <v>266</v>
      </c>
      <c r="D1087" s="1763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897</v>
      </c>
      <c r="E1088" s="281">
        <f>F1088+G1088+H1088</f>
        <v>0</v>
      </c>
      <c r="F1088" s="152"/>
      <c r="G1088" s="153"/>
      <c r="H1088" s="1407"/>
      <c r="I1088" s="152"/>
      <c r="J1088" s="153"/>
      <c r="K1088" s="1407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898</v>
      </c>
      <c r="E1089" s="295">
        <f>F1089+G1089+H1089</f>
        <v>0</v>
      </c>
      <c r="F1089" s="158"/>
      <c r="G1089" s="159"/>
      <c r="H1089" s="1409"/>
      <c r="I1089" s="158"/>
      <c r="J1089" s="159"/>
      <c r="K1089" s="1409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899</v>
      </c>
      <c r="E1090" s="287">
        <f>F1090+G1090+H1090</f>
        <v>0</v>
      </c>
      <c r="F1090" s="173"/>
      <c r="G1090" s="174"/>
      <c r="H1090" s="1410"/>
      <c r="I1090" s="173"/>
      <c r="J1090" s="174"/>
      <c r="K1090" s="1410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762" t="s">
        <v>708</v>
      </c>
      <c r="D1091" s="1763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209</v>
      </c>
      <c r="E1092" s="281">
        <f>F1092+G1092+H1092</f>
        <v>0</v>
      </c>
      <c r="F1092" s="152"/>
      <c r="G1092" s="153"/>
      <c r="H1092" s="1407"/>
      <c r="I1092" s="152"/>
      <c r="J1092" s="153"/>
      <c r="K1092" s="1407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210</v>
      </c>
      <c r="E1093" s="295">
        <f>F1093+G1093+H1093</f>
        <v>0</v>
      </c>
      <c r="F1093" s="158"/>
      <c r="G1093" s="159"/>
      <c r="H1093" s="1409"/>
      <c r="I1093" s="158"/>
      <c r="J1093" s="159"/>
      <c r="K1093" s="1409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211</v>
      </c>
      <c r="E1094" s="295">
        <f>F1094+G1094+H1094</f>
        <v>0</v>
      </c>
      <c r="F1094" s="484">
        <v>0</v>
      </c>
      <c r="G1094" s="485">
        <v>0</v>
      </c>
      <c r="H1094" s="160">
        <v>0</v>
      </c>
      <c r="I1094" s="484">
        <v>0</v>
      </c>
      <c r="J1094" s="485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212</v>
      </c>
      <c r="E1095" s="295">
        <f>F1095+G1095+H1095</f>
        <v>0</v>
      </c>
      <c r="F1095" s="484">
        <v>0</v>
      </c>
      <c r="G1095" s="485">
        <v>0</v>
      </c>
      <c r="H1095" s="160">
        <v>0</v>
      </c>
      <c r="I1095" s="484">
        <v>0</v>
      </c>
      <c r="J1095" s="485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213</v>
      </c>
      <c r="E1096" s="287">
        <f>F1096+G1096+H1096</f>
        <v>0</v>
      </c>
      <c r="F1096" s="173"/>
      <c r="G1096" s="174"/>
      <c r="H1096" s="1410"/>
      <c r="I1096" s="173"/>
      <c r="J1096" s="174"/>
      <c r="K1096" s="1410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762" t="s">
        <v>214</v>
      </c>
      <c r="D1097" s="1763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300</v>
      </c>
      <c r="E1098" s="281">
        <f aca="true" t="shared" si="255" ref="E1098:E1103">F1098+G1098+H1098</f>
        <v>0</v>
      </c>
      <c r="F1098" s="152"/>
      <c r="G1098" s="153"/>
      <c r="H1098" s="1407"/>
      <c r="I1098" s="152"/>
      <c r="J1098" s="153"/>
      <c r="K1098" s="1407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215</v>
      </c>
      <c r="E1099" s="287">
        <f t="shared" si="255"/>
        <v>0</v>
      </c>
      <c r="F1099" s="173"/>
      <c r="G1099" s="174"/>
      <c r="H1099" s="1410"/>
      <c r="I1099" s="173"/>
      <c r="J1099" s="174"/>
      <c r="K1099" s="1410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762" t="s">
        <v>216</v>
      </c>
      <c r="D1100" s="1763"/>
      <c r="E1100" s="310">
        <f t="shared" si="255"/>
        <v>0</v>
      </c>
      <c r="F1100" s="1411"/>
      <c r="G1100" s="1412"/>
      <c r="H1100" s="1413"/>
      <c r="I1100" s="1411"/>
      <c r="J1100" s="1412"/>
      <c r="K1100" s="1413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752" t="s">
        <v>217</v>
      </c>
      <c r="D1101" s="1753"/>
      <c r="E1101" s="310">
        <f t="shared" si="255"/>
        <v>0</v>
      </c>
      <c r="F1101" s="1411"/>
      <c r="G1101" s="1412"/>
      <c r="H1101" s="1413"/>
      <c r="I1101" s="1411"/>
      <c r="J1101" s="1412"/>
      <c r="K1101" s="1413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752" t="s">
        <v>218</v>
      </c>
      <c r="D1102" s="1753"/>
      <c r="E1102" s="310">
        <f t="shared" si="255"/>
        <v>0</v>
      </c>
      <c r="F1102" s="1411"/>
      <c r="G1102" s="1412"/>
      <c r="H1102" s="1413"/>
      <c r="I1102" s="1411"/>
      <c r="J1102" s="1412"/>
      <c r="K1102" s="1413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752" t="s">
        <v>1647</v>
      </c>
      <c r="D1103" s="1753"/>
      <c r="E1103" s="310">
        <f t="shared" si="255"/>
        <v>0</v>
      </c>
      <c r="F1103" s="1411"/>
      <c r="G1103" s="1412"/>
      <c r="H1103" s="1413"/>
      <c r="I1103" s="1411"/>
      <c r="J1103" s="1412"/>
      <c r="K1103" s="1413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762" t="s">
        <v>219</v>
      </c>
      <c r="D1104" s="1763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1939</v>
      </c>
      <c r="E1105" s="281">
        <f aca="true" t="shared" si="258" ref="E1105:E1112">F1105+G1105+H1105</f>
        <v>0</v>
      </c>
      <c r="F1105" s="152"/>
      <c r="G1105" s="153"/>
      <c r="H1105" s="1407"/>
      <c r="I1105" s="152"/>
      <c r="J1105" s="153"/>
      <c r="K1105" s="1407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220</v>
      </c>
      <c r="E1106" s="281">
        <f t="shared" si="258"/>
        <v>0</v>
      </c>
      <c r="F1106" s="152"/>
      <c r="G1106" s="153"/>
      <c r="H1106" s="1407"/>
      <c r="I1106" s="152"/>
      <c r="J1106" s="153"/>
      <c r="K1106" s="1407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221</v>
      </c>
      <c r="E1107" s="326">
        <f t="shared" si="258"/>
        <v>0</v>
      </c>
      <c r="F1107" s="445"/>
      <c r="G1107" s="446"/>
      <c r="H1107" s="1414"/>
      <c r="I1107" s="445"/>
      <c r="J1107" s="446"/>
      <c r="K1107" s="1414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222</v>
      </c>
      <c r="E1108" s="351">
        <f t="shared" si="258"/>
        <v>0</v>
      </c>
      <c r="F1108" s="625"/>
      <c r="G1108" s="626"/>
      <c r="H1108" s="1415"/>
      <c r="I1108" s="625"/>
      <c r="J1108" s="626"/>
      <c r="K1108" s="1415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223</v>
      </c>
      <c r="E1109" s="335">
        <f t="shared" si="258"/>
        <v>0</v>
      </c>
      <c r="F1109" s="589"/>
      <c r="G1109" s="590"/>
      <c r="H1109" s="1416"/>
      <c r="I1109" s="589"/>
      <c r="J1109" s="590"/>
      <c r="K1109" s="1416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1958</v>
      </c>
      <c r="E1110" s="320">
        <f t="shared" si="258"/>
        <v>0</v>
      </c>
      <c r="F1110" s="450"/>
      <c r="G1110" s="451"/>
      <c r="H1110" s="1417"/>
      <c r="I1110" s="450"/>
      <c r="J1110" s="451"/>
      <c r="K1110" s="1417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224</v>
      </c>
      <c r="E1111" s="320">
        <f t="shared" si="258"/>
        <v>0</v>
      </c>
      <c r="F1111" s="450"/>
      <c r="G1111" s="451"/>
      <c r="H1111" s="1417"/>
      <c r="I1111" s="450"/>
      <c r="J1111" s="451"/>
      <c r="K1111" s="1417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225</v>
      </c>
      <c r="E1112" s="287">
        <f t="shared" si="258"/>
        <v>0</v>
      </c>
      <c r="F1112" s="173"/>
      <c r="G1112" s="174"/>
      <c r="H1112" s="1410"/>
      <c r="I1112" s="173"/>
      <c r="J1112" s="174"/>
      <c r="K1112" s="1410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1989</v>
      </c>
      <c r="D1113" s="1469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226</v>
      </c>
      <c r="E1114" s="281">
        <f aca="true" t="shared" si="261" ref="E1114:E1121">F1114+G1114+H1114</f>
        <v>0</v>
      </c>
      <c r="F1114" s="482">
        <v>0</v>
      </c>
      <c r="G1114" s="483">
        <v>0</v>
      </c>
      <c r="H1114" s="154">
        <v>0</v>
      </c>
      <c r="I1114" s="482">
        <v>0</v>
      </c>
      <c r="J1114" s="483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702</v>
      </c>
      <c r="E1115" s="295">
        <f t="shared" si="261"/>
        <v>0</v>
      </c>
      <c r="F1115" s="484">
        <v>0</v>
      </c>
      <c r="G1115" s="485">
        <v>0</v>
      </c>
      <c r="H1115" s="160">
        <v>0</v>
      </c>
      <c r="I1115" s="484">
        <v>0</v>
      </c>
      <c r="J1115" s="485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3304</v>
      </c>
      <c r="D1116" s="360" t="s">
        <v>227</v>
      </c>
      <c r="E1116" s="295">
        <f t="shared" si="261"/>
        <v>0</v>
      </c>
      <c r="F1116" s="484">
        <v>0</v>
      </c>
      <c r="G1116" s="485">
        <v>0</v>
      </c>
      <c r="H1116" s="160">
        <v>0</v>
      </c>
      <c r="I1116" s="484">
        <v>0</v>
      </c>
      <c r="J1116" s="485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31.5">
      <c r="B1117" s="291"/>
      <c r="C1117" s="285">
        <v>3306</v>
      </c>
      <c r="D1117" s="361" t="s">
        <v>1644</v>
      </c>
      <c r="E1117" s="295">
        <f t="shared" si="261"/>
        <v>0</v>
      </c>
      <c r="F1117" s="484">
        <v>0</v>
      </c>
      <c r="G1117" s="485">
        <v>0</v>
      </c>
      <c r="H1117" s="160">
        <v>0</v>
      </c>
      <c r="I1117" s="484">
        <v>0</v>
      </c>
      <c r="J1117" s="485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15.75">
      <c r="B1118" s="291"/>
      <c r="C1118" s="285">
        <v>3307</v>
      </c>
      <c r="D1118" s="361" t="s">
        <v>2002</v>
      </c>
      <c r="E1118" s="287">
        <f t="shared" si="261"/>
        <v>0</v>
      </c>
      <c r="F1118" s="486">
        <v>0</v>
      </c>
      <c r="G1118" s="487">
        <v>0</v>
      </c>
      <c r="H1118" s="175">
        <v>0</v>
      </c>
      <c r="I1118" s="486">
        <v>0</v>
      </c>
      <c r="J1118" s="487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762" t="s">
        <v>228</v>
      </c>
      <c r="D1119" s="1763"/>
      <c r="E1119" s="310">
        <f t="shared" si="261"/>
        <v>0</v>
      </c>
      <c r="F1119" s="1459">
        <v>0</v>
      </c>
      <c r="G1119" s="1460">
        <v>0</v>
      </c>
      <c r="H1119" s="1461">
        <v>0</v>
      </c>
      <c r="I1119" s="1459">
        <v>0</v>
      </c>
      <c r="J1119" s="1460">
        <v>0</v>
      </c>
      <c r="K1119" s="1461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762" t="s">
        <v>229</v>
      </c>
      <c r="D1120" s="1763"/>
      <c r="E1120" s="310">
        <f t="shared" si="261"/>
        <v>0</v>
      </c>
      <c r="F1120" s="1411"/>
      <c r="G1120" s="1412"/>
      <c r="H1120" s="1413"/>
      <c r="I1120" s="1411"/>
      <c r="J1120" s="1412"/>
      <c r="K1120" s="1413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762" t="s">
        <v>230</v>
      </c>
      <c r="D1121" s="1763"/>
      <c r="E1121" s="310">
        <f t="shared" si="261"/>
        <v>0</v>
      </c>
      <c r="F1121" s="1460">
        <v>0</v>
      </c>
      <c r="G1121" s="1460">
        <v>0</v>
      </c>
      <c r="H1121" s="1461">
        <v>0</v>
      </c>
      <c r="I1121" s="1652">
        <v>0</v>
      </c>
      <c r="J1121" s="1460">
        <v>0</v>
      </c>
      <c r="K1121" s="1460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762" t="s">
        <v>231</v>
      </c>
      <c r="D1122" s="1763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232</v>
      </c>
      <c r="E1123" s="281">
        <f aca="true" t="shared" si="265" ref="E1123:E1128">F1123+G1123+H1123</f>
        <v>0</v>
      </c>
      <c r="F1123" s="152"/>
      <c r="G1123" s="153"/>
      <c r="H1123" s="1407"/>
      <c r="I1123" s="152"/>
      <c r="J1123" s="153"/>
      <c r="K1123" s="1407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233</v>
      </c>
      <c r="E1124" s="295">
        <f t="shared" si="265"/>
        <v>0</v>
      </c>
      <c r="F1124" s="158"/>
      <c r="G1124" s="159"/>
      <c r="H1124" s="1409"/>
      <c r="I1124" s="158"/>
      <c r="J1124" s="159"/>
      <c r="K1124" s="1409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234</v>
      </c>
      <c r="E1125" s="295">
        <f t="shared" si="265"/>
        <v>0</v>
      </c>
      <c r="F1125" s="158"/>
      <c r="G1125" s="159"/>
      <c r="H1125" s="1409"/>
      <c r="I1125" s="158"/>
      <c r="J1125" s="159"/>
      <c r="K1125" s="1409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235</v>
      </c>
      <c r="E1126" s="295">
        <f t="shared" si="265"/>
        <v>0</v>
      </c>
      <c r="F1126" s="158"/>
      <c r="G1126" s="159"/>
      <c r="H1126" s="1409"/>
      <c r="I1126" s="158"/>
      <c r="J1126" s="159"/>
      <c r="K1126" s="1409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236</v>
      </c>
      <c r="E1127" s="295">
        <f t="shared" si="265"/>
        <v>0</v>
      </c>
      <c r="F1127" s="158"/>
      <c r="G1127" s="159"/>
      <c r="H1127" s="1409"/>
      <c r="I1127" s="158"/>
      <c r="J1127" s="159"/>
      <c r="K1127" s="1409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237</v>
      </c>
      <c r="E1128" s="287">
        <f t="shared" si="265"/>
        <v>0</v>
      </c>
      <c r="F1128" s="173"/>
      <c r="G1128" s="174"/>
      <c r="H1128" s="1410"/>
      <c r="I1128" s="173"/>
      <c r="J1128" s="174"/>
      <c r="K1128" s="1410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762" t="s">
        <v>1648</v>
      </c>
      <c r="D1129" s="1763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238</v>
      </c>
      <c r="E1130" s="281">
        <f aca="true" t="shared" si="268" ref="E1130:E1135">F1130+G1130+H1130</f>
        <v>0</v>
      </c>
      <c r="F1130" s="152"/>
      <c r="G1130" s="153"/>
      <c r="H1130" s="1407"/>
      <c r="I1130" s="152"/>
      <c r="J1130" s="153"/>
      <c r="K1130" s="1407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239</v>
      </c>
      <c r="E1131" s="295">
        <f t="shared" si="268"/>
        <v>0</v>
      </c>
      <c r="F1131" s="158"/>
      <c r="G1131" s="159"/>
      <c r="H1131" s="1409"/>
      <c r="I1131" s="158"/>
      <c r="J1131" s="159"/>
      <c r="K1131" s="1409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240</v>
      </c>
      <c r="E1132" s="287">
        <f t="shared" si="268"/>
        <v>0</v>
      </c>
      <c r="F1132" s="173"/>
      <c r="G1132" s="174"/>
      <c r="H1132" s="1410"/>
      <c r="I1132" s="173"/>
      <c r="J1132" s="174"/>
      <c r="K1132" s="1410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762" t="s">
        <v>1645</v>
      </c>
      <c r="D1133" s="1763"/>
      <c r="E1133" s="310">
        <f t="shared" si="268"/>
        <v>0</v>
      </c>
      <c r="F1133" s="1411"/>
      <c r="G1133" s="1412"/>
      <c r="H1133" s="1413"/>
      <c r="I1133" s="1411"/>
      <c r="J1133" s="1412"/>
      <c r="K1133" s="1413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762" t="s">
        <v>1646</v>
      </c>
      <c r="D1134" s="1763"/>
      <c r="E1134" s="310">
        <f t="shared" si="268"/>
        <v>0</v>
      </c>
      <c r="F1134" s="1411"/>
      <c r="G1134" s="1412"/>
      <c r="H1134" s="1413"/>
      <c r="I1134" s="1411"/>
      <c r="J1134" s="1412"/>
      <c r="K1134" s="1413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752" t="s">
        <v>241</v>
      </c>
      <c r="D1135" s="1753"/>
      <c r="E1135" s="310">
        <f t="shared" si="268"/>
        <v>0</v>
      </c>
      <c r="F1135" s="1411"/>
      <c r="G1135" s="1412"/>
      <c r="H1135" s="1413"/>
      <c r="I1135" s="1411"/>
      <c r="J1135" s="1412"/>
      <c r="K1135" s="1413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762" t="s">
        <v>267</v>
      </c>
      <c r="D1136" s="1763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268</v>
      </c>
      <c r="E1137" s="281">
        <f>F1137+G1137+H1137</f>
        <v>0</v>
      </c>
      <c r="F1137" s="152"/>
      <c r="G1137" s="153"/>
      <c r="H1137" s="1407"/>
      <c r="I1137" s="152"/>
      <c r="J1137" s="153"/>
      <c r="K1137" s="1407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269</v>
      </c>
      <c r="E1138" s="287">
        <f>F1138+G1138+H1138</f>
        <v>0</v>
      </c>
      <c r="F1138" s="173"/>
      <c r="G1138" s="174"/>
      <c r="H1138" s="1410"/>
      <c r="I1138" s="173"/>
      <c r="J1138" s="174"/>
      <c r="K1138" s="1410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766" t="s">
        <v>242</v>
      </c>
      <c r="D1139" s="1767"/>
      <c r="E1139" s="310">
        <f>F1139+G1139+H1139</f>
        <v>0</v>
      </c>
      <c r="F1139" s="1411"/>
      <c r="G1139" s="1412"/>
      <c r="H1139" s="1413"/>
      <c r="I1139" s="1411"/>
      <c r="J1139" s="1412"/>
      <c r="K1139" s="1413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766" t="s">
        <v>243</v>
      </c>
      <c r="D1140" s="1767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244</v>
      </c>
      <c r="E1141" s="281">
        <f aca="true" t="shared" si="272" ref="E1141:E1147">F1141+G1141+H1141</f>
        <v>0</v>
      </c>
      <c r="F1141" s="152"/>
      <c r="G1141" s="153"/>
      <c r="H1141" s="1407"/>
      <c r="I1141" s="152"/>
      <c r="J1141" s="153"/>
      <c r="K1141" s="1407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245</v>
      </c>
      <c r="E1142" s="295">
        <f t="shared" si="272"/>
        <v>0</v>
      </c>
      <c r="F1142" s="158"/>
      <c r="G1142" s="159"/>
      <c r="H1142" s="1409"/>
      <c r="I1142" s="158"/>
      <c r="J1142" s="159"/>
      <c r="K1142" s="1409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609</v>
      </c>
      <c r="E1143" s="295">
        <f t="shared" si="272"/>
        <v>0</v>
      </c>
      <c r="F1143" s="158"/>
      <c r="G1143" s="159"/>
      <c r="H1143" s="1409"/>
      <c r="I1143" s="158"/>
      <c r="J1143" s="159"/>
      <c r="K1143" s="1409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610</v>
      </c>
      <c r="E1144" s="295">
        <f t="shared" si="272"/>
        <v>0</v>
      </c>
      <c r="F1144" s="158"/>
      <c r="G1144" s="159"/>
      <c r="H1144" s="1409"/>
      <c r="I1144" s="158"/>
      <c r="J1144" s="159"/>
      <c r="K1144" s="1409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611</v>
      </c>
      <c r="E1145" s="295">
        <f t="shared" si="272"/>
        <v>0</v>
      </c>
      <c r="F1145" s="158"/>
      <c r="G1145" s="159"/>
      <c r="H1145" s="1409"/>
      <c r="I1145" s="158"/>
      <c r="J1145" s="159"/>
      <c r="K1145" s="1409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612</v>
      </c>
      <c r="E1146" s="295">
        <f t="shared" si="272"/>
        <v>0</v>
      </c>
      <c r="F1146" s="158"/>
      <c r="G1146" s="159"/>
      <c r="H1146" s="1409"/>
      <c r="I1146" s="158"/>
      <c r="J1146" s="159"/>
      <c r="K1146" s="1409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613</v>
      </c>
      <c r="E1147" s="287">
        <f t="shared" si="272"/>
        <v>0</v>
      </c>
      <c r="F1147" s="173"/>
      <c r="G1147" s="174"/>
      <c r="H1147" s="1410"/>
      <c r="I1147" s="173"/>
      <c r="J1147" s="174"/>
      <c r="K1147" s="1410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766" t="s">
        <v>614</v>
      </c>
      <c r="D1148" s="1767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301</v>
      </c>
      <c r="E1149" s="281">
        <f>F1149+G1149+H1149</f>
        <v>0</v>
      </c>
      <c r="F1149" s="152"/>
      <c r="G1149" s="153"/>
      <c r="H1149" s="1407"/>
      <c r="I1149" s="152"/>
      <c r="J1149" s="153"/>
      <c r="K1149" s="1407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615</v>
      </c>
      <c r="E1150" s="287">
        <f>F1150+G1150+H1150</f>
        <v>0</v>
      </c>
      <c r="F1150" s="173"/>
      <c r="G1150" s="174"/>
      <c r="H1150" s="1410"/>
      <c r="I1150" s="173"/>
      <c r="J1150" s="174"/>
      <c r="K1150" s="1410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766" t="s">
        <v>672</v>
      </c>
      <c r="D1151" s="1767"/>
      <c r="E1151" s="310">
        <f>F1151+G1151+H1151</f>
        <v>0</v>
      </c>
      <c r="F1151" s="1411"/>
      <c r="G1151" s="1412"/>
      <c r="H1151" s="1413"/>
      <c r="I1151" s="1411"/>
      <c r="J1151" s="1412"/>
      <c r="K1151" s="1413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762" t="s">
        <v>673</v>
      </c>
      <c r="D1152" s="1763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674</v>
      </c>
      <c r="E1153" s="281">
        <f>F1153+G1153+H1153</f>
        <v>0</v>
      </c>
      <c r="F1153" s="152"/>
      <c r="G1153" s="153"/>
      <c r="H1153" s="1407"/>
      <c r="I1153" s="152"/>
      <c r="J1153" s="153"/>
      <c r="K1153" s="1407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675</v>
      </c>
      <c r="E1154" s="295">
        <f>F1154+G1154+H1154</f>
        <v>0</v>
      </c>
      <c r="F1154" s="158"/>
      <c r="G1154" s="159"/>
      <c r="H1154" s="1409"/>
      <c r="I1154" s="158"/>
      <c r="J1154" s="159"/>
      <c r="K1154" s="1409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676</v>
      </c>
      <c r="E1155" s="295">
        <f>F1155+G1155+H1155</f>
        <v>0</v>
      </c>
      <c r="F1155" s="158"/>
      <c r="G1155" s="159"/>
      <c r="H1155" s="1409"/>
      <c r="I1155" s="158"/>
      <c r="J1155" s="159"/>
      <c r="K1155" s="1409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677</v>
      </c>
      <c r="E1156" s="287">
        <f>F1156+G1156+H1156</f>
        <v>0</v>
      </c>
      <c r="F1156" s="173"/>
      <c r="G1156" s="174"/>
      <c r="H1156" s="1410"/>
      <c r="I1156" s="173"/>
      <c r="J1156" s="174"/>
      <c r="K1156" s="1410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68" t="s">
        <v>900</v>
      </c>
      <c r="D1157" s="1769"/>
      <c r="E1157" s="310">
        <f>SUM(E1158:E1160)</f>
        <v>0</v>
      </c>
      <c r="F1157" s="1459">
        <v>0</v>
      </c>
      <c r="G1157" s="1459">
        <v>0</v>
      </c>
      <c r="H1157" s="1459">
        <v>0</v>
      </c>
      <c r="I1157" s="1459">
        <v>0</v>
      </c>
      <c r="J1157" s="1459">
        <v>0</v>
      </c>
      <c r="K1157" s="1459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678</v>
      </c>
      <c r="E1158" s="281">
        <f>F1158+G1158+H1158</f>
        <v>0</v>
      </c>
      <c r="F1158" s="1460">
        <v>0</v>
      </c>
      <c r="G1158" s="1460">
        <v>0</v>
      </c>
      <c r="H1158" s="1461">
        <v>0</v>
      </c>
      <c r="I1158" s="1652">
        <v>0</v>
      </c>
      <c r="J1158" s="1460">
        <v>0</v>
      </c>
      <c r="K1158" s="1460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679</v>
      </c>
      <c r="E1159" s="314">
        <f>F1159+G1159+H1159</f>
        <v>0</v>
      </c>
      <c r="F1159" s="1460">
        <v>0</v>
      </c>
      <c r="G1159" s="1460">
        <v>0</v>
      </c>
      <c r="H1159" s="1461">
        <v>0</v>
      </c>
      <c r="I1159" s="1652">
        <v>0</v>
      </c>
      <c r="J1159" s="1460">
        <v>0</v>
      </c>
      <c r="K1159" s="1460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680</v>
      </c>
      <c r="E1160" s="377">
        <f>F1160+G1160+H1160</f>
        <v>0</v>
      </c>
      <c r="F1160" s="1460">
        <v>0</v>
      </c>
      <c r="G1160" s="1460">
        <v>0</v>
      </c>
      <c r="H1160" s="1461">
        <v>0</v>
      </c>
      <c r="I1160" s="1652">
        <v>0</v>
      </c>
      <c r="J1160" s="1460">
        <v>0</v>
      </c>
      <c r="K1160" s="1460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71"/>
      <c r="C1161" s="1764" t="s">
        <v>681</v>
      </c>
      <c r="D1161" s="1765"/>
      <c r="E1161" s="1427"/>
      <c r="F1161" s="1427"/>
      <c r="G1161" s="1427"/>
      <c r="H1161" s="1427"/>
      <c r="I1161" s="1427"/>
      <c r="J1161" s="1427"/>
      <c r="K1161" s="1427"/>
      <c r="L1161" s="1428"/>
      <c r="M1161" s="12">
        <f t="shared" si="274"/>
      </c>
      <c r="N1161" s="13"/>
    </row>
    <row r="1162" spans="2:14" ht="15.75">
      <c r="B1162" s="381">
        <v>98</v>
      </c>
      <c r="C1162" s="1764" t="s">
        <v>681</v>
      </c>
      <c r="D1162" s="1765"/>
      <c r="E1162" s="382">
        <f>F1162+G1162+H1162</f>
        <v>0</v>
      </c>
      <c r="F1162" s="1418"/>
      <c r="G1162" s="1419"/>
      <c r="H1162" s="1420"/>
      <c r="I1162" s="1449">
        <v>0</v>
      </c>
      <c r="J1162" s="1450">
        <v>0</v>
      </c>
      <c r="K1162" s="1451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22"/>
      <c r="C1163" s="1423"/>
      <c r="D1163" s="1424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25"/>
      <c r="C1164" s="111"/>
      <c r="D1164" s="1426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25"/>
      <c r="C1165" s="111"/>
      <c r="D1165" s="1426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52"/>
      <c r="C1166" s="393" t="s">
        <v>727</v>
      </c>
      <c r="D1166" s="1421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260</v>
      </c>
      <c r="F1166" s="396">
        <f t="shared" si="277"/>
        <v>260</v>
      </c>
      <c r="G1166" s="397">
        <f t="shared" si="277"/>
        <v>0</v>
      </c>
      <c r="H1166" s="398">
        <f t="shared" si="277"/>
        <v>0</v>
      </c>
      <c r="I1166" s="396">
        <f t="shared" si="277"/>
        <v>0</v>
      </c>
      <c r="J1166" s="397">
        <f t="shared" si="277"/>
        <v>0</v>
      </c>
      <c r="K1166" s="398">
        <f t="shared" si="277"/>
        <v>0</v>
      </c>
      <c r="L1166" s="395">
        <f t="shared" si="277"/>
        <v>0</v>
      </c>
      <c r="M1166" s="12">
        <f t="shared" si="274"/>
        <v>1</v>
      </c>
      <c r="N1166" s="73" t="str">
        <f>LEFT(C1048,1)</f>
        <v>4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56"/>
      <c r="C1168" s="1356"/>
      <c r="D1168" s="1357"/>
      <c r="E1168" s="1356"/>
      <c r="F1168" s="1356"/>
      <c r="G1168" s="1356"/>
      <c r="H1168" s="1356"/>
      <c r="I1168" s="1356"/>
      <c r="J1168" s="1356"/>
      <c r="K1168" s="1356"/>
      <c r="L1168" s="1358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/>
  <mergeCells count="25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C1101:D1101"/>
    <mergeCell ref="C1122:D1122"/>
    <mergeCell ref="C1129:D1129"/>
    <mergeCell ref="C1133:D1133"/>
    <mergeCell ref="C1134:D1134"/>
    <mergeCell ref="C1135:D1135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2010</v>
      </c>
      <c r="C152" s="1488">
        <v>5541</v>
      </c>
    </row>
    <row r="153" spans="1:3" ht="15.75">
      <c r="A153" s="1488">
        <v>5545</v>
      </c>
      <c r="B153" s="1500" t="s">
        <v>2011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2012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2015</v>
      </c>
      <c r="B306" s="1509"/>
      <c r="C306" s="1509"/>
    </row>
    <row r="307" spans="1:3" ht="14.25">
      <c r="A307" s="1508" t="s">
        <v>2016</v>
      </c>
      <c r="B307" s="1509" t="s">
        <v>2017</v>
      </c>
      <c r="C307" s="1509" t="s">
        <v>2015</v>
      </c>
    </row>
    <row r="308" spans="1:3" ht="14.25">
      <c r="A308" s="1508" t="s">
        <v>2018</v>
      </c>
      <c r="B308" s="1509" t="s">
        <v>2019</v>
      </c>
      <c r="C308" s="1509" t="s">
        <v>2015</v>
      </c>
    </row>
    <row r="309" spans="1:3" ht="14.25">
      <c r="A309" s="1508" t="s">
        <v>2020</v>
      </c>
      <c r="B309" s="1509" t="s">
        <v>2021</v>
      </c>
      <c r="C309" s="1509" t="s">
        <v>2015</v>
      </c>
    </row>
    <row r="310" spans="1:3" ht="14.25">
      <c r="A310" s="1508" t="s">
        <v>2022</v>
      </c>
      <c r="B310" s="1509" t="s">
        <v>2023</v>
      </c>
      <c r="C310" s="1509" t="s">
        <v>2015</v>
      </c>
    </row>
    <row r="311" spans="1:3" ht="14.25">
      <c r="A311" s="1508" t="s">
        <v>2024</v>
      </c>
      <c r="B311" s="1509" t="s">
        <v>2025</v>
      </c>
      <c r="C311" s="1509" t="s">
        <v>2015</v>
      </c>
    </row>
    <row r="312" spans="1:3" ht="14.25">
      <c r="A312" s="1508" t="s">
        <v>2026</v>
      </c>
      <c r="B312" s="1509" t="s">
        <v>2027</v>
      </c>
      <c r="C312" s="1509" t="s">
        <v>2015</v>
      </c>
    </row>
    <row r="313" spans="1:3" ht="14.25">
      <c r="A313" s="1508" t="s">
        <v>2028</v>
      </c>
      <c r="B313" s="1509" t="s">
        <v>2029</v>
      </c>
      <c r="C313" s="1509" t="s">
        <v>2015</v>
      </c>
    </row>
    <row r="314" spans="1:3" ht="14.25">
      <c r="A314" s="1508" t="s">
        <v>2030</v>
      </c>
      <c r="B314" s="1509" t="s">
        <v>2031</v>
      </c>
      <c r="C314" s="1509" t="s">
        <v>2015</v>
      </c>
    </row>
    <row r="315" spans="1:3" ht="14.25">
      <c r="A315" s="1508" t="s">
        <v>2032</v>
      </c>
      <c r="B315" s="1509" t="s">
        <v>2033</v>
      </c>
      <c r="C315" s="1509" t="s">
        <v>2015</v>
      </c>
    </row>
    <row r="316" spans="1:3" ht="14.25">
      <c r="A316" s="1508" t="s">
        <v>2034</v>
      </c>
      <c r="B316" s="1509" t="s">
        <v>2035</v>
      </c>
      <c r="C316" s="1509" t="s">
        <v>2015</v>
      </c>
    </row>
    <row r="317" spans="1:3" ht="14.25">
      <c r="A317" s="1508" t="s">
        <v>2036</v>
      </c>
      <c r="B317" s="1509" t="s">
        <v>2037</v>
      </c>
      <c r="C317" s="1509" t="s">
        <v>2015</v>
      </c>
    </row>
    <row r="318" spans="1:3" ht="14.25">
      <c r="A318" s="1508" t="s">
        <v>2038</v>
      </c>
      <c r="B318" s="1509" t="s">
        <v>2039</v>
      </c>
      <c r="C318" s="1509" t="s">
        <v>2015</v>
      </c>
    </row>
    <row r="319" spans="1:3" ht="14.25">
      <c r="A319" s="1508" t="s">
        <v>2040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2041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2042</v>
      </c>
      <c r="E378" s="1538"/>
    </row>
    <row r="379" spans="1:5" ht="18">
      <c r="A379" s="1532" t="s">
        <v>1291</v>
      </c>
      <c r="B379" s="1531" t="s">
        <v>2043</v>
      </c>
      <c r="E379" s="1538"/>
    </row>
    <row r="380" spans="1:5" ht="18">
      <c r="A380" s="1532" t="s">
        <v>1292</v>
      </c>
      <c r="B380" s="1533" t="s">
        <v>2044</v>
      </c>
      <c r="E380" s="1538"/>
    </row>
    <row r="381" spans="1:5" ht="18">
      <c r="A381" s="1532" t="s">
        <v>1293</v>
      </c>
      <c r="B381" s="1534" t="s">
        <v>2045</v>
      </c>
      <c r="E381" s="1538"/>
    </row>
    <row r="382" spans="1:5" ht="18">
      <c r="A382" s="1532" t="s">
        <v>1294</v>
      </c>
      <c r="B382" s="1534" t="s">
        <v>2046</v>
      </c>
      <c r="E382" s="1538"/>
    </row>
    <row r="383" spans="1:5" ht="18">
      <c r="A383" s="1532" t="s">
        <v>1295</v>
      </c>
      <c r="B383" s="1534" t="s">
        <v>2047</v>
      </c>
      <c r="E383" s="1538"/>
    </row>
    <row r="384" spans="1:5" ht="18">
      <c r="A384" s="1532" t="s">
        <v>1296</v>
      </c>
      <c r="B384" s="1534" t="s">
        <v>2048</v>
      </c>
      <c r="E384" s="1538"/>
    </row>
    <row r="385" spans="1:5" ht="18">
      <c r="A385" s="1532" t="s">
        <v>1297</v>
      </c>
      <c r="B385" s="1534" t="s">
        <v>2049</v>
      </c>
      <c r="E385" s="1538"/>
    </row>
    <row r="386" spans="1:5" ht="18">
      <c r="A386" s="1532" t="s">
        <v>1298</v>
      </c>
      <c r="B386" s="1535" t="s">
        <v>2050</v>
      </c>
      <c r="E386" s="1538"/>
    </row>
    <row r="387" spans="1:5" ht="18">
      <c r="A387" s="1532" t="s">
        <v>1299</v>
      </c>
      <c r="B387" s="1535" t="s">
        <v>2051</v>
      </c>
      <c r="E387" s="1538"/>
    </row>
    <row r="388" spans="1:5" ht="18">
      <c r="A388" s="1532" t="s">
        <v>1300</v>
      </c>
      <c r="B388" s="1535" t="s">
        <v>2052</v>
      </c>
      <c r="E388" s="1538"/>
    </row>
    <row r="389" spans="1:5" ht="18">
      <c r="A389" s="1532" t="s">
        <v>1301</v>
      </c>
      <c r="B389" s="1535" t="s">
        <v>2053</v>
      </c>
      <c r="E389" s="1538"/>
    </row>
    <row r="390" spans="1:5" ht="18">
      <c r="A390" s="1532" t="s">
        <v>1302</v>
      </c>
      <c r="B390" s="1536" t="s">
        <v>2054</v>
      </c>
      <c r="E390" s="1538"/>
    </row>
    <row r="391" spans="1:5" ht="18">
      <c r="A391" s="1532" t="s">
        <v>1303</v>
      </c>
      <c r="B391" s="1536" t="s">
        <v>2055</v>
      </c>
      <c r="E391" s="1538"/>
    </row>
    <row r="392" spans="1:5" ht="18">
      <c r="A392" s="1532" t="s">
        <v>1304</v>
      </c>
      <c r="B392" s="1535" t="s">
        <v>2056</v>
      </c>
      <c r="E392" s="1538"/>
    </row>
    <row r="393" spans="1:5" ht="18">
      <c r="A393" s="1532" t="s">
        <v>1305</v>
      </c>
      <c r="B393" s="1535" t="s">
        <v>2057</v>
      </c>
      <c r="C393" s="1537" t="s">
        <v>179</v>
      </c>
      <c r="E393" s="1538"/>
    </row>
    <row r="394" spans="1:5" ht="18">
      <c r="A394" s="1532" t="s">
        <v>1306</v>
      </c>
      <c r="B394" s="1534" t="s">
        <v>2058</v>
      </c>
      <c r="C394" s="1537" t="s">
        <v>179</v>
      </c>
      <c r="E394" s="1538"/>
    </row>
    <row r="395" spans="1:5" ht="18">
      <c r="A395" s="1532" t="s">
        <v>1307</v>
      </c>
      <c r="B395" s="1535" t="s">
        <v>2059</v>
      </c>
      <c r="C395" s="1537" t="s">
        <v>179</v>
      </c>
      <c r="E395" s="1538"/>
    </row>
    <row r="396" spans="1:5" ht="18">
      <c r="A396" s="1532" t="s">
        <v>1308</v>
      </c>
      <c r="B396" s="1535" t="s">
        <v>2060</v>
      </c>
      <c r="C396" s="1537" t="s">
        <v>179</v>
      </c>
      <c r="E396" s="1538"/>
    </row>
    <row r="397" spans="1:5" ht="18">
      <c r="A397" s="1532" t="s">
        <v>1309</v>
      </c>
      <c r="B397" s="1535" t="s">
        <v>2061</v>
      </c>
      <c r="C397" s="1537" t="s">
        <v>179</v>
      </c>
      <c r="E397" s="1538"/>
    </row>
    <row r="398" spans="1:5" ht="18">
      <c r="A398" s="1532" t="s">
        <v>1310</v>
      </c>
      <c r="B398" s="1535" t="s">
        <v>2062</v>
      </c>
      <c r="C398" s="1537" t="s">
        <v>179</v>
      </c>
      <c r="E398" s="1538"/>
    </row>
    <row r="399" spans="1:5" ht="18">
      <c r="A399" s="1532" t="s">
        <v>1311</v>
      </c>
      <c r="B399" s="1535" t="s">
        <v>2063</v>
      </c>
      <c r="C399" s="1537" t="s">
        <v>179</v>
      </c>
      <c r="E399" s="1538"/>
    </row>
    <row r="400" spans="1:5" ht="18">
      <c r="A400" s="1532" t="s">
        <v>1312</v>
      </c>
      <c r="B400" s="1535" t="s">
        <v>2064</v>
      </c>
      <c r="C400" s="1537" t="s">
        <v>179</v>
      </c>
      <c r="E400" s="1538"/>
    </row>
    <row r="401" spans="1:5" ht="18">
      <c r="A401" s="1532" t="s">
        <v>1313</v>
      </c>
      <c r="B401" s="1535" t="s">
        <v>2065</v>
      </c>
      <c r="C401" s="1537" t="s">
        <v>179</v>
      </c>
      <c r="E401" s="1538"/>
    </row>
    <row r="402" spans="1:5" ht="18">
      <c r="A402" s="1532" t="s">
        <v>1314</v>
      </c>
      <c r="B402" s="1534" t="s">
        <v>2066</v>
      </c>
      <c r="C402" s="1537" t="s">
        <v>179</v>
      </c>
      <c r="E402" s="1538"/>
    </row>
    <row r="403" spans="1:5" ht="18">
      <c r="A403" s="1532" t="s">
        <v>1315</v>
      </c>
      <c r="B403" s="1535" t="s">
        <v>2067</v>
      </c>
      <c r="C403" s="1537" t="s">
        <v>179</v>
      </c>
      <c r="E403" s="1538"/>
    </row>
    <row r="404" spans="1:5" ht="18">
      <c r="A404" s="1532" t="s">
        <v>1316</v>
      </c>
      <c r="B404" s="1534" t="s">
        <v>2068</v>
      </c>
      <c r="C404" s="1537" t="s">
        <v>179</v>
      </c>
      <c r="E404" s="1538"/>
    </row>
    <row r="405" spans="1:5" ht="18">
      <c r="A405" s="1532" t="s">
        <v>1317</v>
      </c>
      <c r="B405" s="1534" t="s">
        <v>2069</v>
      </c>
      <c r="C405" s="1537" t="s">
        <v>179</v>
      </c>
      <c r="E405" s="1538"/>
    </row>
    <row r="406" spans="1:5" ht="18">
      <c r="A406" s="1532" t="s">
        <v>1318</v>
      </c>
      <c r="B406" s="1534" t="s">
        <v>2070</v>
      </c>
      <c r="C406" s="1537" t="s">
        <v>179</v>
      </c>
      <c r="E406" s="1538"/>
    </row>
    <row r="407" spans="1:5" ht="18">
      <c r="A407" s="1532" t="s">
        <v>1319</v>
      </c>
      <c r="B407" s="1534" t="s">
        <v>2071</v>
      </c>
      <c r="C407" s="1537" t="s">
        <v>179</v>
      </c>
      <c r="E407" s="1538"/>
    </row>
    <row r="408" spans="1:5" ht="18">
      <c r="A408" s="1532" t="s">
        <v>1320</v>
      </c>
      <c r="B408" s="1534" t="s">
        <v>2072</v>
      </c>
      <c r="C408" s="1537" t="s">
        <v>179</v>
      </c>
      <c r="E408" s="1538"/>
    </row>
    <row r="409" spans="1:5" ht="18">
      <c r="A409" s="1532" t="s">
        <v>1321</v>
      </c>
      <c r="B409" s="1534" t="s">
        <v>2073</v>
      </c>
      <c r="C409" s="1537" t="s">
        <v>179</v>
      </c>
      <c r="E409" s="1538"/>
    </row>
    <row r="410" spans="1:5" ht="18">
      <c r="A410" s="1532" t="s">
        <v>1322</v>
      </c>
      <c r="B410" s="1534" t="s">
        <v>2074</v>
      </c>
      <c r="C410" s="1537" t="s">
        <v>179</v>
      </c>
      <c r="E410" s="1538"/>
    </row>
    <row r="411" spans="1:5" ht="18">
      <c r="A411" s="1532" t="s">
        <v>1323</v>
      </c>
      <c r="B411" s="1534" t="s">
        <v>2075</v>
      </c>
      <c r="C411" s="1537" t="s">
        <v>179</v>
      </c>
      <c r="E411" s="1538"/>
    </row>
    <row r="412" spans="1:5" ht="18">
      <c r="A412" s="1532" t="s">
        <v>1324</v>
      </c>
      <c r="B412" s="1539" t="s">
        <v>2076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2077</v>
      </c>
      <c r="C416" s="1537" t="s">
        <v>179</v>
      </c>
      <c r="E416" s="1538"/>
    </row>
    <row r="417" spans="1:5" ht="18">
      <c r="A417" s="1532" t="s">
        <v>1328</v>
      </c>
      <c r="B417" s="1519" t="s">
        <v>2078</v>
      </c>
      <c r="C417" s="1537" t="s">
        <v>179</v>
      </c>
      <c r="E417" s="1538"/>
    </row>
    <row r="418" spans="1:5" ht="18">
      <c r="A418" s="1577" t="s">
        <v>1329</v>
      </c>
      <c r="B418" s="1544" t="s">
        <v>2079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38">
        <f>$B$7</f>
        <v>0</v>
      </c>
      <c r="J14" s="1739"/>
      <c r="K14" s="173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0">
        <f>$B$9</f>
        <v>0</v>
      </c>
      <c r="J16" s="1741"/>
      <c r="K16" s="174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43">
        <f>$B$12</f>
        <v>0</v>
      </c>
      <c r="J19" s="1744"/>
      <c r="K19" s="17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6" t="str">
        <f>CONCATENATE("Уточнен план ",$C$3)</f>
        <v>Уточнен план </v>
      </c>
      <c r="M23" s="1747"/>
      <c r="N23" s="1747"/>
      <c r="O23" s="1748"/>
      <c r="P23" s="1749" t="str">
        <f>CONCATENATE("Отчет ",$C$3)</f>
        <v>Отчет </v>
      </c>
      <c r="Q23" s="1750"/>
      <c r="R23" s="1750"/>
      <c r="S23" s="175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2009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54" t="s">
        <v>730</v>
      </c>
      <c r="K30" s="175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6" t="s">
        <v>733</v>
      </c>
      <c r="K33" s="175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8" t="s">
        <v>189</v>
      </c>
      <c r="K39" s="175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0" t="s">
        <v>194</v>
      </c>
      <c r="K47" s="176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6" t="s">
        <v>195</v>
      </c>
      <c r="K48" s="175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2" t="s">
        <v>266</v>
      </c>
      <c r="K66" s="176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2" t="s">
        <v>708</v>
      </c>
      <c r="K70" s="176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2" t="s">
        <v>214</v>
      </c>
      <c r="K76" s="176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2" t="s">
        <v>216</v>
      </c>
      <c r="K79" s="1763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217</v>
      </c>
      <c r="K80" s="175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218</v>
      </c>
      <c r="K81" s="175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1647</v>
      </c>
      <c r="K82" s="175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2" t="s">
        <v>219</v>
      </c>
      <c r="K83" s="176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2" t="s">
        <v>228</v>
      </c>
      <c r="K98" s="1763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2" t="s">
        <v>229</v>
      </c>
      <c r="K99" s="1763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2" t="s">
        <v>230</v>
      </c>
      <c r="K100" s="1763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2" t="s">
        <v>231</v>
      </c>
      <c r="K101" s="176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2" t="s">
        <v>1648</v>
      </c>
      <c r="K108" s="176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2" t="s">
        <v>1645</v>
      </c>
      <c r="K112" s="1763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2" t="s">
        <v>1646</v>
      </c>
      <c r="K113" s="1763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241</v>
      </c>
      <c r="K114" s="175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2" t="s">
        <v>267</v>
      </c>
      <c r="K115" s="176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66" t="s">
        <v>242</v>
      </c>
      <c r="K118" s="176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66" t="s">
        <v>243</v>
      </c>
      <c r="K119" s="176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66" t="s">
        <v>614</v>
      </c>
      <c r="K127" s="176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66" t="s">
        <v>672</v>
      </c>
      <c r="K130" s="176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2" t="s">
        <v>673</v>
      </c>
      <c r="K131" s="176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8" t="s">
        <v>900</v>
      </c>
      <c r="K136" s="1769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64" t="s">
        <v>681</v>
      </c>
      <c r="K140" s="1765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4" t="s">
        <v>681</v>
      </c>
      <c r="K141" s="1765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Ivelina Atanasova</cp:lastModifiedBy>
  <cp:lastPrinted>2019-01-10T13:58:54Z</cp:lastPrinted>
  <dcterms:created xsi:type="dcterms:W3CDTF">1997-12-10T11:54:07Z</dcterms:created>
  <dcterms:modified xsi:type="dcterms:W3CDTF">2023-07-31T05:24:51Z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